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50" tabRatio="679"/>
  </bookViews>
  <sheets>
    <sheet name="Форма" sheetId="2" r:id="rId1"/>
    <sheet name="Группа 1 &quot;Работы и Услуги&quot;" sheetId="3" r:id="rId2"/>
    <sheet name="Группа 2 &quot;Расходные Материалы&quot;" sheetId="5" r:id="rId3"/>
    <sheet name="Группа 3 &quot;ЗИП&quot;" sheetId="6" r:id="rId4"/>
  </sheets>
  <definedNames>
    <definedName name="Коэф.подгр.№1">'Группа 1 "Работы и Услуги"'!$E$11</definedName>
    <definedName name="Коэф.подгр.№2">'Группа 1 "Работы и Услуги"'!$E$60</definedName>
    <definedName name="Коэф.подгр.№3">'Группа 1 "Работы и Услуги"'!$E$201</definedName>
    <definedName name="Коэф.подгр.№4">'Группа 1 "Работы и Услуги"'!$E$285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3" l="1"/>
  <c r="F6" i="3"/>
  <c r="E6" i="3"/>
  <c r="D6" i="3"/>
  <c r="A44" i="6" l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A55" i="6" s="1"/>
  <c r="A56" i="6" s="1"/>
  <c r="A57" i="6" s="1"/>
  <c r="A58" i="6" s="1"/>
  <c r="A59" i="6" s="1"/>
  <c r="A60" i="6" s="1"/>
  <c r="A61" i="6" s="1"/>
  <c r="A62" i="6" s="1"/>
  <c r="A63" i="6" s="1"/>
  <c r="A64" i="6" s="1"/>
  <c r="A65" i="6" s="1"/>
  <c r="A66" i="6" s="1"/>
  <c r="A67" i="6" s="1"/>
  <c r="A68" i="6" s="1"/>
  <c r="A69" i="6" s="1"/>
  <c r="A70" i="6" s="1"/>
  <c r="A71" i="6" s="1"/>
  <c r="H288" i="3"/>
  <c r="I288" i="3" s="1"/>
  <c r="H289" i="3"/>
  <c r="I289" i="3" s="1"/>
  <c r="H290" i="3"/>
  <c r="I290" i="3" s="1"/>
  <c r="H291" i="3"/>
  <c r="I291" i="3" s="1"/>
  <c r="H292" i="3"/>
  <c r="I292" i="3" s="1"/>
  <c r="H293" i="3"/>
  <c r="I293" i="3" s="1"/>
  <c r="H294" i="3"/>
  <c r="I294" i="3" s="1"/>
  <c r="H295" i="3"/>
  <c r="I295" i="3" s="1"/>
  <c r="H296" i="3"/>
  <c r="I296" i="3" s="1"/>
  <c r="H297" i="3"/>
  <c r="I297" i="3" s="1"/>
  <c r="H298" i="3"/>
  <c r="I298" i="3" s="1"/>
  <c r="H299" i="3"/>
  <c r="I299" i="3" s="1"/>
  <c r="H300" i="3"/>
  <c r="I300" i="3" s="1"/>
  <c r="H301" i="3"/>
  <c r="I301" i="3" s="1"/>
  <c r="H302" i="3"/>
  <c r="I302" i="3" s="1"/>
  <c r="H303" i="3"/>
  <c r="I303" i="3" s="1"/>
  <c r="H304" i="3"/>
  <c r="I304" i="3" s="1"/>
  <c r="H305" i="3"/>
  <c r="I305" i="3" s="1"/>
  <c r="H306" i="3"/>
  <c r="I306" i="3" s="1"/>
  <c r="H307" i="3"/>
  <c r="I307" i="3" s="1"/>
  <c r="H308" i="3"/>
  <c r="I308" i="3" s="1"/>
  <c r="H309" i="3"/>
  <c r="I309" i="3" s="1"/>
  <c r="H310" i="3"/>
  <c r="I310" i="3" s="1"/>
  <c r="H311" i="3"/>
  <c r="I311" i="3" s="1"/>
  <c r="H312" i="3"/>
  <c r="I312" i="3" s="1"/>
  <c r="H313" i="3"/>
  <c r="I313" i="3" s="1"/>
  <c r="H314" i="3"/>
  <c r="I314" i="3" s="1"/>
  <c r="H315" i="3"/>
  <c r="I315" i="3" s="1"/>
  <c r="H316" i="3"/>
  <c r="I316" i="3" s="1"/>
  <c r="H317" i="3"/>
  <c r="I317" i="3" s="1"/>
  <c r="H318" i="3"/>
  <c r="I318" i="3" s="1"/>
  <c r="H319" i="3"/>
  <c r="I319" i="3" s="1"/>
  <c r="H320" i="3"/>
  <c r="I320" i="3" s="1"/>
  <c r="H321" i="3"/>
  <c r="I321" i="3" s="1"/>
  <c r="H322" i="3"/>
  <c r="I322" i="3" s="1"/>
  <c r="H323" i="3"/>
  <c r="I323" i="3" s="1"/>
  <c r="H324" i="3"/>
  <c r="I324" i="3" s="1"/>
  <c r="H325" i="3"/>
  <c r="I325" i="3" s="1"/>
  <c r="H326" i="3"/>
  <c r="I326" i="3" s="1"/>
  <c r="H327" i="3"/>
  <c r="I327" i="3" s="1"/>
  <c r="H328" i="3"/>
  <c r="I328" i="3" s="1"/>
  <c r="H329" i="3"/>
  <c r="I329" i="3" s="1"/>
  <c r="H330" i="3"/>
  <c r="I330" i="3" s="1"/>
  <c r="H331" i="3"/>
  <c r="I331" i="3" s="1"/>
  <c r="H332" i="3"/>
  <c r="I332" i="3" s="1"/>
  <c r="H333" i="3"/>
  <c r="I333" i="3" s="1"/>
  <c r="H334" i="3"/>
  <c r="I334" i="3" s="1"/>
  <c r="H335" i="3"/>
  <c r="I335" i="3" s="1"/>
  <c r="H336" i="3"/>
  <c r="I336" i="3" s="1"/>
  <c r="H337" i="3"/>
  <c r="I337" i="3" s="1"/>
  <c r="H338" i="3"/>
  <c r="I338" i="3" s="1"/>
  <c r="H339" i="3"/>
  <c r="I339" i="3" s="1"/>
  <c r="H340" i="3"/>
  <c r="I340" i="3" s="1"/>
  <c r="H341" i="3"/>
  <c r="I341" i="3" s="1"/>
  <c r="H342" i="3"/>
  <c r="I342" i="3" s="1"/>
  <c r="H343" i="3"/>
  <c r="I343" i="3" s="1"/>
  <c r="H344" i="3"/>
  <c r="I344" i="3" s="1"/>
  <c r="H345" i="3"/>
  <c r="I345" i="3" s="1"/>
  <c r="H346" i="3"/>
  <c r="I346" i="3" s="1"/>
  <c r="H347" i="3"/>
  <c r="I347" i="3" s="1"/>
  <c r="H348" i="3"/>
  <c r="I348" i="3" s="1"/>
  <c r="H349" i="3"/>
  <c r="I349" i="3" s="1"/>
  <c r="H350" i="3"/>
  <c r="I350" i="3" s="1"/>
  <c r="H351" i="3"/>
  <c r="I351" i="3" s="1"/>
  <c r="H352" i="3"/>
  <c r="I352" i="3" s="1"/>
  <c r="H353" i="3"/>
  <c r="I353" i="3" s="1"/>
  <c r="H354" i="3"/>
  <c r="I354" i="3" s="1"/>
  <c r="H355" i="3"/>
  <c r="I355" i="3" s="1"/>
  <c r="H356" i="3"/>
  <c r="I356" i="3" s="1"/>
  <c r="H357" i="3"/>
  <c r="I357" i="3" s="1"/>
  <c r="H358" i="3"/>
  <c r="I358" i="3" s="1"/>
  <c r="H359" i="3"/>
  <c r="I359" i="3" s="1"/>
  <c r="H360" i="3"/>
  <c r="I360" i="3" s="1"/>
  <c r="H361" i="3"/>
  <c r="I361" i="3" s="1"/>
  <c r="H362" i="3"/>
  <c r="I362" i="3" s="1"/>
  <c r="H363" i="3"/>
  <c r="I363" i="3" s="1"/>
  <c r="H364" i="3"/>
  <c r="I364" i="3" s="1"/>
  <c r="H365" i="3"/>
  <c r="I365" i="3" s="1"/>
  <c r="H366" i="3"/>
  <c r="I366" i="3" s="1"/>
  <c r="H367" i="3"/>
  <c r="I367" i="3" s="1"/>
  <c r="H368" i="3"/>
  <c r="I368" i="3" s="1"/>
  <c r="H369" i="3"/>
  <c r="I369" i="3" s="1"/>
  <c r="H370" i="3"/>
  <c r="I370" i="3" s="1"/>
  <c r="H371" i="3"/>
  <c r="I371" i="3" s="1"/>
  <c r="H372" i="3"/>
  <c r="I372" i="3" s="1"/>
  <c r="H373" i="3"/>
  <c r="I373" i="3" s="1"/>
  <c r="H374" i="3"/>
  <c r="I374" i="3" s="1"/>
  <c r="H375" i="3"/>
  <c r="I375" i="3" s="1"/>
  <c r="H376" i="3"/>
  <c r="I376" i="3" s="1"/>
  <c r="H377" i="3"/>
  <c r="I377" i="3" s="1"/>
  <c r="H378" i="3"/>
  <c r="I378" i="3" s="1"/>
  <c r="H379" i="3"/>
  <c r="I379" i="3" s="1"/>
  <c r="H380" i="3"/>
  <c r="I380" i="3" s="1"/>
  <c r="H381" i="3"/>
  <c r="I381" i="3" s="1"/>
  <c r="H382" i="3"/>
  <c r="I382" i="3" s="1"/>
  <c r="H383" i="3"/>
  <c r="I383" i="3" s="1"/>
  <c r="H384" i="3"/>
  <c r="I384" i="3" s="1"/>
  <c r="H385" i="3"/>
  <c r="I385" i="3" s="1"/>
  <c r="H386" i="3"/>
  <c r="I386" i="3" s="1"/>
  <c r="H387" i="3"/>
  <c r="I387" i="3" s="1"/>
  <c r="H388" i="3"/>
  <c r="I388" i="3" s="1"/>
  <c r="H389" i="3"/>
  <c r="I389" i="3" s="1"/>
  <c r="H390" i="3"/>
  <c r="I390" i="3" s="1"/>
  <c r="H391" i="3"/>
  <c r="I391" i="3" s="1"/>
  <c r="H392" i="3"/>
  <c r="I392" i="3" s="1"/>
  <c r="H393" i="3"/>
  <c r="I393" i="3" s="1"/>
  <c r="H394" i="3"/>
  <c r="I394" i="3" s="1"/>
  <c r="H395" i="3"/>
  <c r="I395" i="3" s="1"/>
  <c r="H396" i="3"/>
  <c r="I396" i="3" s="1"/>
  <c r="H397" i="3"/>
  <c r="I397" i="3" s="1"/>
  <c r="H398" i="3"/>
  <c r="I398" i="3" s="1"/>
  <c r="H399" i="3"/>
  <c r="I399" i="3" s="1"/>
  <c r="H400" i="3"/>
  <c r="I400" i="3" s="1"/>
  <c r="H401" i="3"/>
  <c r="I401" i="3" s="1"/>
  <c r="H402" i="3"/>
  <c r="I402" i="3" s="1"/>
  <c r="H403" i="3"/>
  <c r="I403" i="3" s="1"/>
  <c r="H404" i="3"/>
  <c r="I404" i="3" s="1"/>
  <c r="H405" i="3"/>
  <c r="I405" i="3" s="1"/>
  <c r="H406" i="3"/>
  <c r="I406" i="3" s="1"/>
  <c r="H407" i="3"/>
  <c r="I407" i="3" s="1"/>
  <c r="H408" i="3"/>
  <c r="I408" i="3" s="1"/>
  <c r="H409" i="3"/>
  <c r="I409" i="3" s="1"/>
  <c r="H410" i="3"/>
  <c r="I410" i="3" s="1"/>
  <c r="H411" i="3"/>
  <c r="I411" i="3" s="1"/>
  <c r="H412" i="3"/>
  <c r="I412" i="3" s="1"/>
  <c r="H413" i="3"/>
  <c r="I413" i="3" s="1"/>
  <c r="H414" i="3"/>
  <c r="I414" i="3" s="1"/>
  <c r="H415" i="3"/>
  <c r="I415" i="3" s="1"/>
  <c r="H416" i="3"/>
  <c r="I416" i="3" s="1"/>
  <c r="H417" i="3"/>
  <c r="I417" i="3" s="1"/>
  <c r="H418" i="3"/>
  <c r="I418" i="3" s="1"/>
  <c r="H419" i="3"/>
  <c r="I419" i="3" s="1"/>
  <c r="H420" i="3"/>
  <c r="I420" i="3" s="1"/>
  <c r="H421" i="3"/>
  <c r="I421" i="3" s="1"/>
  <c r="H422" i="3"/>
  <c r="I422" i="3" s="1"/>
  <c r="H423" i="3"/>
  <c r="I423" i="3" s="1"/>
  <c r="H424" i="3"/>
  <c r="I424" i="3" s="1"/>
  <c r="H287" i="3"/>
  <c r="I287" i="3" s="1"/>
  <c r="H281" i="3" l="1"/>
  <c r="I281" i="3" s="1"/>
  <c r="H280" i="3"/>
  <c r="I280" i="3" s="1"/>
  <c r="H279" i="3"/>
  <c r="I279" i="3" s="1"/>
  <c r="H278" i="3"/>
  <c r="I278" i="3" s="1"/>
  <c r="H277" i="3"/>
  <c r="I277" i="3" s="1"/>
  <c r="H276" i="3"/>
  <c r="I276" i="3" s="1"/>
  <c r="H275" i="3"/>
  <c r="I275" i="3" s="1"/>
  <c r="H274" i="3"/>
  <c r="I274" i="3" s="1"/>
  <c r="H273" i="3"/>
  <c r="I273" i="3" s="1"/>
  <c r="H272" i="3"/>
  <c r="I272" i="3" s="1"/>
  <c r="H271" i="3"/>
  <c r="I271" i="3" s="1"/>
  <c r="H270" i="3"/>
  <c r="I270" i="3" s="1"/>
  <c r="H269" i="3"/>
  <c r="I269" i="3" s="1"/>
  <c r="H268" i="3"/>
  <c r="I268" i="3" s="1"/>
  <c r="H267" i="3"/>
  <c r="I267" i="3" s="1"/>
  <c r="H266" i="3"/>
  <c r="I266" i="3" s="1"/>
  <c r="H265" i="3"/>
  <c r="I265" i="3" s="1"/>
  <c r="H264" i="3"/>
  <c r="I264" i="3" s="1"/>
  <c r="H263" i="3"/>
  <c r="I263" i="3" s="1"/>
  <c r="H262" i="3"/>
  <c r="I262" i="3" s="1"/>
  <c r="H261" i="3"/>
  <c r="I261" i="3" s="1"/>
  <c r="H260" i="3"/>
  <c r="I260" i="3" s="1"/>
  <c r="H259" i="3"/>
  <c r="I259" i="3" s="1"/>
  <c r="H258" i="3"/>
  <c r="I258" i="3" s="1"/>
  <c r="H257" i="3"/>
  <c r="I257" i="3" s="1"/>
  <c r="H256" i="3"/>
  <c r="I256" i="3" s="1"/>
  <c r="H255" i="3"/>
  <c r="I255" i="3" s="1"/>
  <c r="H254" i="3"/>
  <c r="I254" i="3" s="1"/>
  <c r="H253" i="3"/>
  <c r="I253" i="3" s="1"/>
  <c r="H252" i="3"/>
  <c r="I252" i="3" s="1"/>
  <c r="H251" i="3"/>
  <c r="I251" i="3" s="1"/>
  <c r="H250" i="3"/>
  <c r="I250" i="3" s="1"/>
  <c r="H249" i="3"/>
  <c r="I249" i="3" s="1"/>
  <c r="H248" i="3"/>
  <c r="I248" i="3" s="1"/>
  <c r="H247" i="3"/>
  <c r="I247" i="3" s="1"/>
  <c r="H246" i="3"/>
  <c r="I246" i="3" s="1"/>
  <c r="H245" i="3"/>
  <c r="I245" i="3" s="1"/>
  <c r="H244" i="3"/>
  <c r="I244" i="3" s="1"/>
  <c r="H243" i="3"/>
  <c r="I243" i="3" s="1"/>
  <c r="H242" i="3"/>
  <c r="I242" i="3" s="1"/>
  <c r="H241" i="3"/>
  <c r="I241" i="3" s="1"/>
  <c r="H240" i="3"/>
  <c r="I240" i="3" s="1"/>
  <c r="H239" i="3"/>
  <c r="I239" i="3" s="1"/>
  <c r="H238" i="3"/>
  <c r="I238" i="3" s="1"/>
  <c r="H237" i="3"/>
  <c r="I237" i="3" s="1"/>
  <c r="H236" i="3"/>
  <c r="I236" i="3" s="1"/>
  <c r="H235" i="3"/>
  <c r="I235" i="3" s="1"/>
  <c r="H234" i="3"/>
  <c r="I234" i="3" s="1"/>
  <c r="H233" i="3"/>
  <c r="I233" i="3" s="1"/>
  <c r="H232" i="3"/>
  <c r="I232" i="3" s="1"/>
  <c r="H231" i="3"/>
  <c r="I231" i="3" s="1"/>
  <c r="H230" i="3"/>
  <c r="I230" i="3" s="1"/>
  <c r="H229" i="3"/>
  <c r="I229" i="3" s="1"/>
  <c r="H228" i="3"/>
  <c r="I228" i="3" s="1"/>
  <c r="H227" i="3"/>
  <c r="I227" i="3" s="1"/>
  <c r="H226" i="3"/>
  <c r="I226" i="3" s="1"/>
  <c r="H225" i="3"/>
  <c r="I225" i="3" s="1"/>
  <c r="H224" i="3"/>
  <c r="I224" i="3" s="1"/>
  <c r="H223" i="3"/>
  <c r="I223" i="3" s="1"/>
  <c r="H222" i="3"/>
  <c r="I222" i="3" s="1"/>
  <c r="H221" i="3"/>
  <c r="I221" i="3" s="1"/>
  <c r="H220" i="3"/>
  <c r="I220" i="3" s="1"/>
  <c r="H219" i="3"/>
  <c r="I219" i="3" s="1"/>
  <c r="H218" i="3"/>
  <c r="I218" i="3" s="1"/>
  <c r="H217" i="3"/>
  <c r="I217" i="3" s="1"/>
  <c r="H216" i="3"/>
  <c r="I216" i="3" s="1"/>
  <c r="H215" i="3"/>
  <c r="I215" i="3" s="1"/>
  <c r="H214" i="3"/>
  <c r="I214" i="3" s="1"/>
  <c r="H213" i="3"/>
  <c r="I213" i="3" s="1"/>
  <c r="H212" i="3"/>
  <c r="I212" i="3" s="1"/>
  <c r="H211" i="3"/>
  <c r="I211" i="3" s="1"/>
  <c r="H210" i="3"/>
  <c r="I210" i="3" s="1"/>
  <c r="H209" i="3"/>
  <c r="I209" i="3" s="1"/>
  <c r="H208" i="3"/>
  <c r="I208" i="3" s="1"/>
  <c r="H207" i="3"/>
  <c r="I207" i="3" s="1"/>
  <c r="H206" i="3"/>
  <c r="I206" i="3" s="1"/>
  <c r="H205" i="3"/>
  <c r="I205" i="3" s="1"/>
  <c r="H204" i="3"/>
  <c r="I204" i="3" s="1"/>
  <c r="E4" i="6" l="1"/>
  <c r="E4" i="5"/>
  <c r="H425" i="3" l="1"/>
  <c r="H197" i="3"/>
  <c r="H426" i="3" l="1"/>
  <c r="H7" i="3" s="1"/>
  <c r="H5" i="3"/>
  <c r="H152" i="3"/>
  <c r="I152" i="3" s="1"/>
  <c r="H153" i="3"/>
  <c r="I153" i="3" s="1"/>
  <c r="H154" i="3"/>
  <c r="I154" i="3" s="1"/>
  <c r="H155" i="3"/>
  <c r="I155" i="3" s="1"/>
  <c r="H156" i="3"/>
  <c r="I156" i="3" s="1"/>
  <c r="H157" i="3"/>
  <c r="I157" i="3" s="1"/>
  <c r="H158" i="3"/>
  <c r="I158" i="3" s="1"/>
  <c r="H159" i="3"/>
  <c r="I159" i="3" s="1"/>
  <c r="H160" i="3"/>
  <c r="I160" i="3" s="1"/>
  <c r="H161" i="3"/>
  <c r="I161" i="3" s="1"/>
  <c r="H162" i="3"/>
  <c r="I162" i="3" s="1"/>
  <c r="H163" i="3"/>
  <c r="I163" i="3" s="1"/>
  <c r="H164" i="3"/>
  <c r="I164" i="3" s="1"/>
  <c r="H165" i="3"/>
  <c r="I165" i="3" s="1"/>
  <c r="H166" i="3"/>
  <c r="I166" i="3" s="1"/>
  <c r="H167" i="3"/>
  <c r="I167" i="3" s="1"/>
  <c r="H168" i="3"/>
  <c r="I168" i="3" s="1"/>
  <c r="H169" i="3"/>
  <c r="I169" i="3" s="1"/>
  <c r="H170" i="3"/>
  <c r="I170" i="3" s="1"/>
  <c r="H171" i="3"/>
  <c r="I171" i="3" s="1"/>
  <c r="H172" i="3"/>
  <c r="I172" i="3" s="1"/>
  <c r="H173" i="3"/>
  <c r="I173" i="3" s="1"/>
  <c r="H174" i="3"/>
  <c r="I174" i="3" s="1"/>
  <c r="H175" i="3"/>
  <c r="I175" i="3" s="1"/>
  <c r="H176" i="3"/>
  <c r="I176" i="3" s="1"/>
  <c r="H177" i="3"/>
  <c r="I177" i="3" s="1"/>
  <c r="H178" i="3"/>
  <c r="I178" i="3" s="1"/>
  <c r="H179" i="3"/>
  <c r="I179" i="3" s="1"/>
  <c r="H180" i="3"/>
  <c r="I180" i="3" s="1"/>
  <c r="H181" i="3"/>
  <c r="I181" i="3" s="1"/>
  <c r="H182" i="3"/>
  <c r="I182" i="3" s="1"/>
  <c r="H183" i="3"/>
  <c r="I183" i="3" s="1"/>
  <c r="H184" i="3"/>
  <c r="I184" i="3" s="1"/>
  <c r="H185" i="3"/>
  <c r="I185" i="3" s="1"/>
  <c r="H186" i="3"/>
  <c r="I186" i="3" s="1"/>
  <c r="H187" i="3"/>
  <c r="I187" i="3" s="1"/>
  <c r="H188" i="3"/>
  <c r="I188" i="3" s="1"/>
  <c r="H189" i="3"/>
  <c r="I189" i="3" s="1"/>
  <c r="H190" i="3"/>
  <c r="I190" i="3" s="1"/>
  <c r="H191" i="3"/>
  <c r="I191" i="3" s="1"/>
  <c r="H192" i="3"/>
  <c r="I192" i="3" s="1"/>
  <c r="H193" i="3"/>
  <c r="I193" i="3" s="1"/>
  <c r="H194" i="3"/>
  <c r="I194" i="3" s="1"/>
  <c r="H195" i="3"/>
  <c r="I195" i="3" s="1"/>
  <c r="H196" i="3"/>
  <c r="I196" i="3" s="1"/>
  <c r="I197" i="3"/>
  <c r="G11" i="6" l="1"/>
  <c r="H11" i="6" s="1"/>
  <c r="G12" i="6"/>
  <c r="H12" i="6" s="1"/>
  <c r="G13" i="6"/>
  <c r="H13" i="6" s="1"/>
  <c r="G14" i="6"/>
  <c r="H14" i="6" s="1"/>
  <c r="G15" i="6"/>
  <c r="H15" i="6" s="1"/>
  <c r="G16" i="6"/>
  <c r="H16" i="6" s="1"/>
  <c r="G17" i="6"/>
  <c r="H17" i="6" s="1"/>
  <c r="G18" i="6"/>
  <c r="H18" i="6" s="1"/>
  <c r="G19" i="6"/>
  <c r="H19" i="6" s="1"/>
  <c r="G20" i="6"/>
  <c r="H20" i="6" s="1"/>
  <c r="G21" i="6"/>
  <c r="H21" i="6" s="1"/>
  <c r="G22" i="6"/>
  <c r="H22" i="6" s="1"/>
  <c r="G23" i="6"/>
  <c r="H23" i="6" s="1"/>
  <c r="G24" i="6"/>
  <c r="H24" i="6" s="1"/>
  <c r="G25" i="6"/>
  <c r="H25" i="6" s="1"/>
  <c r="G26" i="6"/>
  <c r="H26" i="6" s="1"/>
  <c r="G27" i="6"/>
  <c r="H27" i="6" s="1"/>
  <c r="G28" i="6"/>
  <c r="H28" i="6" s="1"/>
  <c r="G29" i="6"/>
  <c r="H29" i="6" s="1"/>
  <c r="G30" i="6"/>
  <c r="H30" i="6" s="1"/>
  <c r="G31" i="6"/>
  <c r="H31" i="6" s="1"/>
  <c r="G32" i="6"/>
  <c r="H32" i="6" s="1"/>
  <c r="G33" i="6"/>
  <c r="H33" i="6" s="1"/>
  <c r="G34" i="6"/>
  <c r="H34" i="6" s="1"/>
  <c r="G35" i="6"/>
  <c r="H35" i="6" s="1"/>
  <c r="G36" i="6"/>
  <c r="H36" i="6" s="1"/>
  <c r="G37" i="6"/>
  <c r="H37" i="6" s="1"/>
  <c r="G38" i="6"/>
  <c r="H38" i="6" s="1"/>
  <c r="G39" i="6"/>
  <c r="H39" i="6" s="1"/>
  <c r="G40" i="6"/>
  <c r="H40" i="6" s="1"/>
  <c r="G41" i="6"/>
  <c r="H41" i="6" s="1"/>
  <c r="G42" i="6"/>
  <c r="H42" i="6" s="1"/>
  <c r="G43" i="6"/>
  <c r="H43" i="6" s="1"/>
  <c r="G44" i="6"/>
  <c r="H44" i="6" s="1"/>
  <c r="G45" i="6"/>
  <c r="H45" i="6" s="1"/>
  <c r="G46" i="6"/>
  <c r="H46" i="6" s="1"/>
  <c r="G47" i="6"/>
  <c r="H47" i="6" s="1"/>
  <c r="G48" i="6"/>
  <c r="H48" i="6" s="1"/>
  <c r="G49" i="6"/>
  <c r="H49" i="6" s="1"/>
  <c r="G50" i="6"/>
  <c r="H50" i="6" s="1"/>
  <c r="G51" i="6"/>
  <c r="H51" i="6" s="1"/>
  <c r="G52" i="6"/>
  <c r="H52" i="6" s="1"/>
  <c r="G53" i="6"/>
  <c r="H53" i="6" s="1"/>
  <c r="G54" i="6"/>
  <c r="H54" i="6" s="1"/>
  <c r="G55" i="6"/>
  <c r="H55" i="6" s="1"/>
  <c r="G56" i="6"/>
  <c r="H56" i="6" s="1"/>
  <c r="G57" i="6"/>
  <c r="H57" i="6" s="1"/>
  <c r="G58" i="6"/>
  <c r="H58" i="6" s="1"/>
  <c r="G59" i="6"/>
  <c r="H59" i="6" s="1"/>
  <c r="G60" i="6"/>
  <c r="H60" i="6" s="1"/>
  <c r="G61" i="6"/>
  <c r="H61" i="6" s="1"/>
  <c r="G62" i="6"/>
  <c r="H62" i="6" s="1"/>
  <c r="G63" i="6"/>
  <c r="H63" i="6" s="1"/>
  <c r="G64" i="6"/>
  <c r="H64" i="6" s="1"/>
  <c r="G65" i="6"/>
  <c r="H65" i="6" s="1"/>
  <c r="G66" i="6"/>
  <c r="H66" i="6" s="1"/>
  <c r="G67" i="6"/>
  <c r="H67" i="6" s="1"/>
  <c r="G68" i="6"/>
  <c r="H68" i="6" s="1"/>
  <c r="G69" i="6"/>
  <c r="H69" i="6" s="1"/>
  <c r="G70" i="6"/>
  <c r="H70" i="6" s="1"/>
  <c r="G71" i="6"/>
  <c r="H71" i="6" s="1"/>
  <c r="G10" i="6"/>
  <c r="H10" i="6" s="1"/>
  <c r="G11" i="5"/>
  <c r="H11" i="5" s="1"/>
  <c r="G12" i="5"/>
  <c r="H12" i="5" s="1"/>
  <c r="G13" i="5"/>
  <c r="H13" i="5" s="1"/>
  <c r="G14" i="5"/>
  <c r="H14" i="5" s="1"/>
  <c r="G15" i="5"/>
  <c r="H15" i="5" s="1"/>
  <c r="G16" i="5"/>
  <c r="H16" i="5" s="1"/>
  <c r="G17" i="5"/>
  <c r="H17" i="5" s="1"/>
  <c r="G18" i="5"/>
  <c r="H18" i="5" s="1"/>
  <c r="G19" i="5"/>
  <c r="H19" i="5" s="1"/>
  <c r="G20" i="5"/>
  <c r="H20" i="5" s="1"/>
  <c r="G21" i="5"/>
  <c r="H21" i="5" s="1"/>
  <c r="G22" i="5"/>
  <c r="H22" i="5" s="1"/>
  <c r="G23" i="5"/>
  <c r="H23" i="5" s="1"/>
  <c r="G24" i="5"/>
  <c r="H24" i="5" s="1"/>
  <c r="G25" i="5"/>
  <c r="H25" i="5" s="1"/>
  <c r="G26" i="5"/>
  <c r="H26" i="5" s="1"/>
  <c r="G27" i="5"/>
  <c r="H27" i="5" s="1"/>
  <c r="G28" i="5"/>
  <c r="H28" i="5" s="1"/>
  <c r="G29" i="5"/>
  <c r="H29" i="5" s="1"/>
  <c r="G10" i="5"/>
  <c r="H10" i="5" s="1"/>
  <c r="E8" i="3"/>
  <c r="G30" i="5" l="1"/>
  <c r="G31" i="5" s="1"/>
  <c r="G4" i="5" s="1"/>
  <c r="G72" i="6"/>
  <c r="G73" i="6" l="1"/>
  <c r="G4" i="6" s="1"/>
  <c r="H203" i="3"/>
  <c r="I203" i="3" s="1"/>
  <c r="H63" i="3"/>
  <c r="I63" i="3" s="1"/>
  <c r="H64" i="3"/>
  <c r="I64" i="3" s="1"/>
  <c r="H65" i="3"/>
  <c r="I65" i="3" s="1"/>
  <c r="H66" i="3"/>
  <c r="I66" i="3" s="1"/>
  <c r="H67" i="3"/>
  <c r="I67" i="3" s="1"/>
  <c r="H68" i="3"/>
  <c r="I68" i="3" s="1"/>
  <c r="H69" i="3"/>
  <c r="I69" i="3" s="1"/>
  <c r="H70" i="3"/>
  <c r="I70" i="3" s="1"/>
  <c r="H71" i="3"/>
  <c r="I71" i="3" s="1"/>
  <c r="H72" i="3"/>
  <c r="I72" i="3" s="1"/>
  <c r="H73" i="3"/>
  <c r="I73" i="3" s="1"/>
  <c r="H74" i="3"/>
  <c r="I74" i="3" s="1"/>
  <c r="H75" i="3"/>
  <c r="I75" i="3" s="1"/>
  <c r="H76" i="3"/>
  <c r="I76" i="3" s="1"/>
  <c r="H77" i="3"/>
  <c r="I77" i="3" s="1"/>
  <c r="H78" i="3"/>
  <c r="I78" i="3" s="1"/>
  <c r="H79" i="3"/>
  <c r="I79" i="3" s="1"/>
  <c r="H80" i="3"/>
  <c r="I80" i="3" s="1"/>
  <c r="H81" i="3"/>
  <c r="I81" i="3" s="1"/>
  <c r="H82" i="3"/>
  <c r="I82" i="3" s="1"/>
  <c r="H83" i="3"/>
  <c r="I83" i="3" s="1"/>
  <c r="H84" i="3"/>
  <c r="I84" i="3" s="1"/>
  <c r="H85" i="3"/>
  <c r="I85" i="3" s="1"/>
  <c r="H86" i="3"/>
  <c r="I86" i="3" s="1"/>
  <c r="H87" i="3"/>
  <c r="I87" i="3" s="1"/>
  <c r="H88" i="3"/>
  <c r="I88" i="3" s="1"/>
  <c r="H89" i="3"/>
  <c r="I89" i="3" s="1"/>
  <c r="H90" i="3"/>
  <c r="I90" i="3" s="1"/>
  <c r="H91" i="3"/>
  <c r="I91" i="3" s="1"/>
  <c r="H92" i="3"/>
  <c r="I92" i="3" s="1"/>
  <c r="H93" i="3"/>
  <c r="I93" i="3" s="1"/>
  <c r="H94" i="3"/>
  <c r="I94" i="3" s="1"/>
  <c r="H95" i="3"/>
  <c r="I95" i="3" s="1"/>
  <c r="H96" i="3"/>
  <c r="I96" i="3" s="1"/>
  <c r="H97" i="3"/>
  <c r="I97" i="3" s="1"/>
  <c r="H98" i="3"/>
  <c r="I98" i="3" s="1"/>
  <c r="H99" i="3"/>
  <c r="I99" i="3" s="1"/>
  <c r="H100" i="3"/>
  <c r="I100" i="3" s="1"/>
  <c r="H101" i="3"/>
  <c r="I101" i="3" s="1"/>
  <c r="H102" i="3"/>
  <c r="I102" i="3" s="1"/>
  <c r="H103" i="3"/>
  <c r="I103" i="3" s="1"/>
  <c r="H104" i="3"/>
  <c r="I104" i="3" s="1"/>
  <c r="H105" i="3"/>
  <c r="I105" i="3" s="1"/>
  <c r="H106" i="3"/>
  <c r="I106" i="3" s="1"/>
  <c r="H107" i="3"/>
  <c r="I107" i="3" s="1"/>
  <c r="H108" i="3"/>
  <c r="I108" i="3" s="1"/>
  <c r="H109" i="3"/>
  <c r="I109" i="3" s="1"/>
  <c r="H110" i="3"/>
  <c r="I110" i="3" s="1"/>
  <c r="H111" i="3"/>
  <c r="I111" i="3" s="1"/>
  <c r="H112" i="3"/>
  <c r="I112" i="3" s="1"/>
  <c r="H113" i="3"/>
  <c r="I113" i="3" s="1"/>
  <c r="H114" i="3"/>
  <c r="I114" i="3" s="1"/>
  <c r="H115" i="3"/>
  <c r="I115" i="3" s="1"/>
  <c r="H116" i="3"/>
  <c r="I116" i="3" s="1"/>
  <c r="H117" i="3"/>
  <c r="I117" i="3" s="1"/>
  <c r="H118" i="3"/>
  <c r="I118" i="3" s="1"/>
  <c r="H119" i="3"/>
  <c r="I119" i="3" s="1"/>
  <c r="H120" i="3"/>
  <c r="I120" i="3" s="1"/>
  <c r="H121" i="3"/>
  <c r="I121" i="3" s="1"/>
  <c r="H122" i="3"/>
  <c r="I122" i="3" s="1"/>
  <c r="H123" i="3"/>
  <c r="I123" i="3" s="1"/>
  <c r="H124" i="3"/>
  <c r="I124" i="3" s="1"/>
  <c r="H125" i="3"/>
  <c r="I125" i="3" s="1"/>
  <c r="H126" i="3"/>
  <c r="I126" i="3" s="1"/>
  <c r="H127" i="3"/>
  <c r="I127" i="3" s="1"/>
  <c r="H128" i="3"/>
  <c r="I128" i="3" s="1"/>
  <c r="H129" i="3"/>
  <c r="I129" i="3" s="1"/>
  <c r="H130" i="3"/>
  <c r="I130" i="3" s="1"/>
  <c r="H131" i="3"/>
  <c r="I131" i="3" s="1"/>
  <c r="H132" i="3"/>
  <c r="I132" i="3" s="1"/>
  <c r="H133" i="3"/>
  <c r="I133" i="3" s="1"/>
  <c r="H134" i="3"/>
  <c r="I134" i="3" s="1"/>
  <c r="H135" i="3"/>
  <c r="I135" i="3" s="1"/>
  <c r="H136" i="3"/>
  <c r="I136" i="3" s="1"/>
  <c r="H137" i="3"/>
  <c r="I137" i="3" s="1"/>
  <c r="H138" i="3"/>
  <c r="I138" i="3" s="1"/>
  <c r="H139" i="3"/>
  <c r="I139" i="3" s="1"/>
  <c r="H140" i="3"/>
  <c r="I140" i="3" s="1"/>
  <c r="H141" i="3"/>
  <c r="I141" i="3" s="1"/>
  <c r="H142" i="3"/>
  <c r="I142" i="3" s="1"/>
  <c r="H143" i="3"/>
  <c r="I143" i="3" s="1"/>
  <c r="H144" i="3"/>
  <c r="I144" i="3" s="1"/>
  <c r="H145" i="3"/>
  <c r="I145" i="3" s="1"/>
  <c r="H146" i="3"/>
  <c r="I146" i="3" s="1"/>
  <c r="H147" i="3"/>
  <c r="I147" i="3" s="1"/>
  <c r="H148" i="3"/>
  <c r="I148" i="3" s="1"/>
  <c r="H149" i="3"/>
  <c r="I149" i="3" s="1"/>
  <c r="H150" i="3"/>
  <c r="I150" i="3" s="1"/>
  <c r="H151" i="3"/>
  <c r="I151" i="3" s="1"/>
  <c r="H62" i="3"/>
  <c r="H282" i="3" l="1"/>
  <c r="I62" i="3"/>
  <c r="H198" i="3"/>
  <c r="H16" i="3"/>
  <c r="I16" i="3" s="1"/>
  <c r="H24" i="3"/>
  <c r="I24" i="3" s="1"/>
  <c r="H32" i="3"/>
  <c r="I32" i="3" s="1"/>
  <c r="H40" i="3"/>
  <c r="I40" i="3" s="1"/>
  <c r="H48" i="3"/>
  <c r="I48" i="3" s="1"/>
  <c r="H15" i="3"/>
  <c r="I15" i="3" s="1"/>
  <c r="H39" i="3"/>
  <c r="I39" i="3" s="1"/>
  <c r="H17" i="3"/>
  <c r="I17" i="3" s="1"/>
  <c r="H25" i="3"/>
  <c r="I25" i="3" s="1"/>
  <c r="H33" i="3"/>
  <c r="I33" i="3" s="1"/>
  <c r="H41" i="3"/>
  <c r="I41" i="3" s="1"/>
  <c r="H49" i="3"/>
  <c r="I49" i="3" s="1"/>
  <c r="H23" i="3"/>
  <c r="I23" i="3" s="1"/>
  <c r="H43" i="3"/>
  <c r="I43" i="3" s="1"/>
  <c r="H14" i="3"/>
  <c r="I14" i="3" s="1"/>
  <c r="H22" i="3"/>
  <c r="I22" i="3" s="1"/>
  <c r="H30" i="3"/>
  <c r="I30" i="3" s="1"/>
  <c r="H38" i="3"/>
  <c r="I38" i="3" s="1"/>
  <c r="H46" i="3"/>
  <c r="I46" i="3" s="1"/>
  <c r="H54" i="3"/>
  <c r="I54" i="3" s="1"/>
  <c r="H35" i="3"/>
  <c r="I35" i="3" s="1"/>
  <c r="H20" i="3"/>
  <c r="I20" i="3" s="1"/>
  <c r="H36" i="3"/>
  <c r="I36" i="3" s="1"/>
  <c r="H52" i="3"/>
  <c r="I52" i="3" s="1"/>
  <c r="H51" i="3"/>
  <c r="I51" i="3" s="1"/>
  <c r="H29" i="3"/>
  <c r="I29" i="3" s="1"/>
  <c r="H45" i="3"/>
  <c r="I45" i="3" s="1"/>
  <c r="H53" i="3"/>
  <c r="I53" i="3" s="1"/>
  <c r="H55" i="3"/>
  <c r="I55" i="3" s="1"/>
  <c r="H26" i="3"/>
  <c r="I26" i="3" s="1"/>
  <c r="H50" i="3"/>
  <c r="I50" i="3" s="1"/>
  <c r="H47" i="3"/>
  <c r="I47" i="3" s="1"/>
  <c r="H56" i="3"/>
  <c r="I56" i="3" s="1"/>
  <c r="H28" i="3"/>
  <c r="I28" i="3" s="1"/>
  <c r="H44" i="3"/>
  <c r="I44" i="3" s="1"/>
  <c r="H27" i="3"/>
  <c r="I27" i="3" s="1"/>
  <c r="H21" i="3"/>
  <c r="I21" i="3" s="1"/>
  <c r="H37" i="3"/>
  <c r="I37" i="3" s="1"/>
  <c r="H31" i="3"/>
  <c r="I31" i="3" s="1"/>
  <c r="H18" i="3"/>
  <c r="I18" i="3" s="1"/>
  <c r="H34" i="3"/>
  <c r="I34" i="3" s="1"/>
  <c r="H42" i="3"/>
  <c r="I42" i="3" s="1"/>
  <c r="H19" i="3"/>
  <c r="I19" i="3" s="1"/>
  <c r="H13" i="3"/>
  <c r="H283" i="3" l="1"/>
  <c r="F7" i="3" s="1"/>
  <c r="F5" i="3"/>
  <c r="H199" i="3"/>
  <c r="E7" i="3" s="1"/>
  <c r="E5" i="3"/>
  <c r="I13" i="3"/>
  <c r="H57" i="3"/>
  <c r="D5" i="3" s="1"/>
  <c r="H58" i="3" l="1"/>
  <c r="H8" i="3" s="1"/>
  <c r="D7" i="3" l="1"/>
  <c r="B5" i="2"/>
</calcChain>
</file>

<file path=xl/sharedStrings.xml><?xml version="1.0" encoding="utf-8"?>
<sst xmlns="http://schemas.openxmlformats.org/spreadsheetml/2006/main" count="1257" uniqueCount="305">
  <si>
    <t>№ п/п</t>
  </si>
  <si>
    <t>наименование ТРУ</t>
  </si>
  <si>
    <t>ЕИ</t>
  </si>
  <si>
    <t>НМЦед., руб. с учетом всех налогов и сборов</t>
  </si>
  <si>
    <t xml:space="preserve"> коэф. снижения к НМЦ ед.</t>
  </si>
  <si>
    <t>Единичные цены с учетом коэффициента снижения, руб. с учетом всех налогов и сборов</t>
  </si>
  <si>
    <t>от 40,1 до 60 кВт</t>
  </si>
  <si>
    <t>от 60,1 до 80 кВт</t>
  </si>
  <si>
    <t>Диагностика неисправностей и технического состояния оборудования (проверка давления фреона, проверка работы кондиционера по разности температур на входе-выходе внутреннего блока, проверка утечки фреона, внешний осмотр гаек трубопроводов и электрических соединений, протяжка при необходимости и тестирования для выявления неисправностей)</t>
  </si>
  <si>
    <t>Пайка трубопроводов припоем (с учетом стоимости припоя), за 1 стык</t>
  </si>
  <si>
    <t>Замена терморасширительного вентиля (ТРВ)</t>
  </si>
  <si>
    <t>Продувка сжатым воздухом конденсатора хладагента</t>
  </si>
  <si>
    <t>Чистка дренажной системы, 1 система</t>
  </si>
  <si>
    <t>Все типы кондиционеров</t>
  </si>
  <si>
    <t>Демонтаж кабельного лотка</t>
  </si>
  <si>
    <t>Демонтаж электрического кабеля, за 1 м</t>
  </si>
  <si>
    <t>Монтаж комплекта кронштейнов для установки наружного блока</t>
  </si>
  <si>
    <t>комплект</t>
  </si>
  <si>
    <t>Демонтаж комплекта кронштейнов для установки наружного блока</t>
  </si>
  <si>
    <t>Замена ограничительного, перепускного клапана (с учетом стоимости клапана)</t>
  </si>
  <si>
    <t>Холодопроизводительность</t>
  </si>
  <si>
    <t>от 5,1 до 7 кВт</t>
  </si>
  <si>
    <t>от 7,1 до 10 кВт</t>
  </si>
  <si>
    <t>от 10,1 до 12 кВт</t>
  </si>
  <si>
    <t>от 12,1 до 20 кВт</t>
  </si>
  <si>
    <t xml:space="preserve">от 20,1 до 40 кВт             </t>
  </si>
  <si>
    <t>от 40.1 до 60 кВт</t>
  </si>
  <si>
    <t>свыше 80 кВт</t>
  </si>
  <si>
    <t>Замена датчика высокого/низкого давления (с учётом стоимости датчика)</t>
  </si>
  <si>
    <t>Замена соленоидного клапана (с учетом стоимости клапана)</t>
  </si>
  <si>
    <t>Замена обратного клапана (с учетом стоимости клапана)</t>
  </si>
  <si>
    <t>Настройка контроллера</t>
  </si>
  <si>
    <t xml:space="preserve">Демонтаж гофротрубы, за 1 м. </t>
  </si>
  <si>
    <t xml:space="preserve">Монтаж гофротрубы, с учетом стоимости гофротрубы, за 1 м. </t>
  </si>
  <si>
    <t>Монтаж дренажной сети кондиционера из трубы ПВХ с подключением к сети канализации и кондиционеру (включая стоимость трубы ПВХ, необходимого крепежа), 1 м</t>
  </si>
  <si>
    <t>Демонтаж дренажной сети кондиционера, 1 м</t>
  </si>
  <si>
    <t xml:space="preserve">Ремонт дренажной сети кондиционера </t>
  </si>
  <si>
    <t>км</t>
  </si>
  <si>
    <t>час</t>
  </si>
  <si>
    <t>Работа автовышки на высоте до 25 метров вкл, 1 час</t>
  </si>
  <si>
    <t>Работа альпиниста, 1 вывес</t>
  </si>
  <si>
    <t>вывес</t>
  </si>
  <si>
    <t>Значимость коэф.снижения по группе</t>
  </si>
  <si>
    <t>Наименование ТРУ</t>
  </si>
  <si>
    <t xml:space="preserve">Материалы </t>
  </si>
  <si>
    <t>Кабель ВВГнг-LS 3х1,5, за 1м</t>
  </si>
  <si>
    <t>м</t>
  </si>
  <si>
    <t>Кабель ВВГнг-LS 3х2,5, за 1м</t>
  </si>
  <si>
    <t>Кабель ВВГнг-LS 5х2,5, за 1м</t>
  </si>
  <si>
    <t>Кабель ВВГнг-LS 5х4, за 1м</t>
  </si>
  <si>
    <t>Кабель ВВГнг-LS 5х6, за 1м</t>
  </si>
  <si>
    <t>Кабель ВВГнг-LS 5х10, за 1м</t>
  </si>
  <si>
    <t>Дренажный насос до 10 л/час</t>
  </si>
  <si>
    <t>шт</t>
  </si>
  <si>
    <t>Дренажный насос от 11 до 30 л/час</t>
  </si>
  <si>
    <t>Электронный регулятор скорости вращения</t>
  </si>
  <si>
    <t>Труба медная ГОСТ 617-2006, 1 м</t>
  </si>
  <si>
    <t>Ø 3/8"</t>
  </si>
  <si>
    <t>Ø 1/2"</t>
  </si>
  <si>
    <t>Ø 5/8"</t>
  </si>
  <si>
    <t>Ø 7/8"</t>
  </si>
  <si>
    <t>Ø 1"</t>
  </si>
  <si>
    <t>Ø 1 1/4"</t>
  </si>
  <si>
    <t>Ø 1 3/8"</t>
  </si>
  <si>
    <t xml:space="preserve">Хладагент (фреон)            </t>
  </si>
  <si>
    <t xml:space="preserve">Хладагент (фреон) R22             </t>
  </si>
  <si>
    <t>кг</t>
  </si>
  <si>
    <t xml:space="preserve">Хладагент (фреон) R410а   </t>
  </si>
  <si>
    <t xml:space="preserve">Хладагент (фреон) R407   </t>
  </si>
  <si>
    <t xml:space="preserve">Хладагент (фреон) R134а   </t>
  </si>
  <si>
    <t>Предложение Участника о предельной цене с учетом коэф. снижения, CNY (Китайский юань) с учетом всех налогов и сборов</t>
  </si>
  <si>
    <t>Компрессор</t>
  </si>
  <si>
    <t>Конденсатор</t>
  </si>
  <si>
    <t>Испаритель</t>
  </si>
  <si>
    <t>Электродвигатель вентилятора конденсатора</t>
  </si>
  <si>
    <t>Фильтр-осушитель</t>
  </si>
  <si>
    <t>ТРВ</t>
  </si>
  <si>
    <t>Контроллер управления</t>
  </si>
  <si>
    <t>Реле высокого давления</t>
  </si>
  <si>
    <t>Реле низкого давления</t>
  </si>
  <si>
    <t>Электродвигатель вентилятора испарителя</t>
  </si>
  <si>
    <t>Электродвигатель вентилятора</t>
  </si>
  <si>
    <t>Заполняя данную форму  Участник автоматически подтверждаете соответствие поданного ценового предложения техническому заданию, представленному в документации</t>
  </si>
  <si>
    <t>Наименование работ/услуг</t>
  </si>
  <si>
    <t>ИНН</t>
  </si>
  <si>
    <t>Дата подачи предложения</t>
  </si>
  <si>
    <t>ГРУППА № 1 "Работы/Услуги"</t>
  </si>
  <si>
    <t>ГРУППА № 2 "Расходные Материалы"</t>
  </si>
  <si>
    <t>ГРУППА № 3 "ЗИП"</t>
  </si>
  <si>
    <t>коэффициент снижения по группе № 2</t>
  </si>
  <si>
    <t>коэффициент снижения по группе № 2 с учетом значимости</t>
  </si>
  <si>
    <t>коэффициент снижения по подгруппе № 1</t>
  </si>
  <si>
    <t>коэффициент снижения по подгруппе № 1 с учетом значимости</t>
  </si>
  <si>
    <t>коэффициент снижения по подгруппе № 2</t>
  </si>
  <si>
    <t>коэффициент снижения по подгруппе № 2 с учетом значимости</t>
  </si>
  <si>
    <t>коэффициент снижения по подгруппе № 3</t>
  </si>
  <si>
    <t>коэффициент снижения по подгруппе № 3 с учетом значимости</t>
  </si>
  <si>
    <t>коэффициент снижения по подгруппе № 4</t>
  </si>
  <si>
    <t>коэффициент снижения по подгруппе № 4 с учетом значимости</t>
  </si>
  <si>
    <t>Коэффициент снижения по подгруппе №1 (работы 1-ого приоритета) - Техническое обслуживание и Диагностика</t>
  </si>
  <si>
    <t>Коэффициент снижения по подгруппе №2 (работы 2-ого приоритета) - Ремонтно-восстановительные работы и аварийно-востановительные работы, пуско-наладочные работы</t>
  </si>
  <si>
    <t>Коэффициент снижения по группе № 2 "Расходные Материалы"</t>
  </si>
  <si>
    <t>Коэффициент снижения по группе № 3 "ЗИП"</t>
  </si>
  <si>
    <t xml:space="preserve">Разовое техническое обслуживание (ТО). В соответствии с перечнем работ Приложения 1 Технического задания. </t>
  </si>
  <si>
    <t>Сплит - система</t>
  </si>
  <si>
    <t>Настенная/потолочная</t>
  </si>
  <si>
    <t>усл. ед.</t>
  </si>
  <si>
    <t>Канальная/кассетная</t>
  </si>
  <si>
    <t>Мультизональная 1 наружный блок</t>
  </si>
  <si>
    <t>Мультизональная 1 внутренний блок</t>
  </si>
  <si>
    <t>Колонная</t>
  </si>
  <si>
    <t>Кондиционеры уличных шкафов/ оконные кондиционеры</t>
  </si>
  <si>
    <t xml:space="preserve">Разовое техническое обслуживание (ТО). </t>
  </si>
  <si>
    <t>Система вентиляции</t>
  </si>
  <si>
    <t>Приточная, вытяжная</t>
  </si>
  <si>
    <t>С электрическим калорифером</t>
  </si>
  <si>
    <t>С водяным калорифером</t>
  </si>
  <si>
    <t>С рекуператором</t>
  </si>
  <si>
    <t>С блоком охлаждения</t>
  </si>
  <si>
    <t>Мультизональная</t>
  </si>
  <si>
    <t>Заправка кондиционера хладагентом (фреоном) (без учета стоимости хладагента)  за 1 кг.</t>
  </si>
  <si>
    <t>Мойка конденсатора аппаратом высокого давления (при отсутствии необходимости полного обслуживания сплит-системы)</t>
  </si>
  <si>
    <t>Продувка испарителя сжатым воздухом (при отсутствии необходимости полного обслуживания сплит-системы в рамках ТО)</t>
  </si>
  <si>
    <t>Опрессовка холодильного контура кондиционера Азотом</t>
  </si>
  <si>
    <t>Диагностика рабочего состояния, режимов работы вентиляционной установки, с последующим оформлением результатов</t>
  </si>
  <si>
    <t>Балансировка системы вентиляции (за точку)</t>
  </si>
  <si>
    <t>Все типы вентиляции</t>
  </si>
  <si>
    <r>
      <t xml:space="preserve">Транспортные расходы, с учётом удалённости объекта свыше 10 км от точки отсчета </t>
    </r>
    <r>
      <rPr>
        <b/>
        <sz val="10"/>
        <color rgb="FF000000"/>
        <rFont val="Times New Roman"/>
        <family val="1"/>
        <charset val="204"/>
      </rPr>
      <t>по ТЗ</t>
    </r>
    <r>
      <rPr>
        <sz val="10"/>
        <color rgb="FF000000"/>
        <rFont val="Times New Roman"/>
        <family val="1"/>
        <charset val="204"/>
      </rPr>
      <t>, (за 1 км, не включая удалённость 10 км)</t>
    </r>
  </si>
  <si>
    <t>№ ТРУ</t>
  </si>
  <si>
    <t>Осушение, продувка, вакуумирование холодильного контура кондиционера</t>
  </si>
  <si>
    <t>Поиск утечки хладагента, за 1 место утечки (с помощью приборов или красителей).</t>
  </si>
  <si>
    <t>Замена двух / трех / четырех ходового клапана</t>
  </si>
  <si>
    <t>Замена испарителя холодильного контура</t>
  </si>
  <si>
    <t>Замена  конденсатора холодильного контура</t>
  </si>
  <si>
    <t>Чистка конденсатора щёткой (при отсутствии необходимости полного обслуживания сплит-системы в рамках ТО)</t>
  </si>
  <si>
    <t>Чистка испарителя щеткой (при отсутствии необходимости полного обслуживания сплит-системы в рамках ТО)</t>
  </si>
  <si>
    <t>Ремонт электронной платы управления кондиционера с заменой управляющих электронных компонентов, микросхем (с учетом стоимости самих электронных компонентов, микросхем)</t>
  </si>
  <si>
    <t>Чистка всех фильтрующих элементов сплит-системы</t>
  </si>
  <si>
    <r>
      <t>Замена комплекта фильтрующих э</t>
    </r>
    <r>
      <rPr>
        <sz val="10"/>
        <color theme="1"/>
        <rFont val="Times New Roman"/>
        <family val="1"/>
        <charset val="204"/>
      </rPr>
      <t>лементов (включая</t>
    </r>
    <r>
      <rPr>
        <sz val="10"/>
        <color rgb="FFFF0000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комплект фильтров)</t>
    </r>
  </si>
  <si>
    <t>Замена автоматического выключателя однополюсного (включая его стоимость)</t>
  </si>
  <si>
    <t>Замена автоматического выключателя трехполюсного (включая его стоимость)</t>
  </si>
  <si>
    <t>Замена элементов питания (включая их стоимость)</t>
  </si>
  <si>
    <t xml:space="preserve">Пуско-наладочные работы (при необходимости, после замены или ремонта основных элементов: компрессор, платы электронного управления, конденсатор, испаритель). </t>
  </si>
  <si>
    <t>Замена пусковых элементов электроснабжения (включая стоимость пускателя и его элементов)</t>
  </si>
  <si>
    <t>Замена привода жалюзи (включая стоимость привода)</t>
  </si>
  <si>
    <t xml:space="preserve">до 2,5 кВт             </t>
  </si>
  <si>
    <t xml:space="preserve">от 2,6 до 5 кВт             </t>
  </si>
  <si>
    <t>Эвакуация фреона из холодильного контура кондиционера, 1 контур (с применением станции для эвакуации фреона)</t>
  </si>
  <si>
    <t>Замена ресивера (с учетом стоимости ресивера)</t>
  </si>
  <si>
    <t>Замена подшипника (с учетом стоимости подшипника)</t>
  </si>
  <si>
    <t>Промывка фреонового контура системы кондиционирования</t>
  </si>
  <si>
    <t>Замена узла обвязки водяного калорифера (включая стоимость материалов).</t>
  </si>
  <si>
    <t>Герметизации испарителя блока охлаждения</t>
  </si>
  <si>
    <t xml:space="preserve">Ремонт ТРВ блока охлаждения </t>
  </si>
  <si>
    <t>Замена ТРФ блока охлаждения  (включая стоимость материалов).</t>
  </si>
  <si>
    <t>Опрессовка узла обвязки блока охлаждения</t>
  </si>
  <si>
    <t>Опрессовка испарителя блока охлаждения</t>
  </si>
  <si>
    <t>Поиск и устранение утечки хладагента блока охлаждения, за 1 место утечки</t>
  </si>
  <si>
    <t>Ремонту электрического калорифера</t>
  </si>
  <si>
    <t>Замене электрического калорифера  (включая стоимость материалов).</t>
  </si>
  <si>
    <t>Ремонту рекуператора</t>
  </si>
  <si>
    <t>Работы по замене рекуператора (включая стоимость материалов).</t>
  </si>
  <si>
    <t>Опрессовка узла обвязки водяного калорифера</t>
  </si>
  <si>
    <t>Опрессовка водяного калорифера</t>
  </si>
  <si>
    <t>Восстановление герметичности теплообменника (калорифера)</t>
  </si>
  <si>
    <t>Демонтаж/монтаж испарителя блока охлаждения</t>
  </si>
  <si>
    <t>Перевозка грузов массой от 1000 кг грузовым транспортом</t>
  </si>
  <si>
    <r>
      <t>Устранение залома трассы, за 1 шт.</t>
    </r>
    <r>
      <rPr>
        <sz val="10"/>
        <color theme="1"/>
        <rFont val="Times New Roman"/>
        <family val="1"/>
        <charset val="204"/>
      </rPr>
      <t xml:space="preserve"> (с учетом всех сопутсвующих работ)</t>
    </r>
  </si>
  <si>
    <t>Коэффициент снижения по подгруппе №3 (работы 3-ого приоритета) - Монтажные, демонтажные работы и ремонтно-восстановительные работы, сопутствующие работы</t>
  </si>
  <si>
    <t>коэффициент снижения по группе № 3</t>
  </si>
  <si>
    <t>коэффициент снижения по группе с учетом значимости № 3</t>
  </si>
  <si>
    <t>Замена дренажной трубки (с учетом стоимости дренажной трубки), за 1 м.</t>
  </si>
  <si>
    <t>Замена компрессора</t>
  </si>
  <si>
    <t>Демонтаж внутреннего блока кондиционера (при отсутствии необходимости полного демонтажа сплит-системы)</t>
  </si>
  <si>
    <t>Монтаж внутреннего блока кондиционера (при отсутствии необходимости полного монтажа сплит-системы)</t>
  </si>
  <si>
    <t>Кондиционеры уличных шкафов/ оконные кондиционеры (в сборе).</t>
  </si>
  <si>
    <t>Демонтаж наружного блока кондиционера (при отсутствии необходимости полного демонтажа сплит-системы)</t>
  </si>
  <si>
    <t>Монтаж наружного блока кондиционера (при отсутствии необходимости полного монтажа сплит-системы)</t>
  </si>
  <si>
    <t>Кондиционеры уличных шкафов (в сборе).</t>
  </si>
  <si>
    <t>Замена электронной платы системы управления (с учетом стоимости электронной платы)</t>
  </si>
  <si>
    <t>Система управления внутренний блок</t>
  </si>
  <si>
    <t>Система управлении наружный блок</t>
  </si>
  <si>
    <t>Замена (демонтаж-монтаж) электродвигателя вентилятора</t>
  </si>
  <si>
    <t>Вентилятор внутренний блок</t>
  </si>
  <si>
    <t>Вентилятор наружный блок</t>
  </si>
  <si>
    <t>Замена фильтра осушителя (с учетом стоимости фильтра)</t>
  </si>
  <si>
    <t>Ремонт неисправности цепи управления (за исключением ревизий электронных плат)</t>
  </si>
  <si>
    <t>Ремонт соленоидного клапана</t>
  </si>
  <si>
    <t>Ремонт обратного клапана</t>
  </si>
  <si>
    <t>Замена контроллера</t>
  </si>
  <si>
    <t xml:space="preserve">Перепрограммирование контроллера </t>
  </si>
  <si>
    <t xml:space="preserve">Типовой монтаж сплит-системы* </t>
  </si>
  <si>
    <t>Сплит - система, по холодопроизводительности</t>
  </si>
  <si>
    <t>до 7,0 кВт.</t>
  </si>
  <si>
    <t>от 7,1 до 14,0 кВт</t>
  </si>
  <si>
    <t>от 14,1 до 25,0 кВт</t>
  </si>
  <si>
    <t>от 25,1 кВт и выше</t>
  </si>
  <si>
    <t>Опции</t>
  </si>
  <si>
    <t>Дополнительный комплект кронштейнов (2 шт.)</t>
  </si>
  <si>
    <t>Защитный козырек, 1 шт.</t>
  </si>
  <si>
    <t>Антивандальная защитная решетка, 1 шт.</t>
  </si>
  <si>
    <t>Демонтаж/монтаж водяного калорифера</t>
  </si>
  <si>
    <t>до 20 кг</t>
  </si>
  <si>
    <t>более 20 кг</t>
  </si>
  <si>
    <t>Демонтаж/монтаж вентилятора</t>
  </si>
  <si>
    <t>до 50 кг</t>
  </si>
  <si>
    <t>более 50 кг</t>
  </si>
  <si>
    <t>Работы по замене эл. Двигателя</t>
  </si>
  <si>
    <t>Работы по замене шумоглушителя</t>
  </si>
  <si>
    <t>Работы по установке дополнительного шумоглушителя (включая стоимость материалов).</t>
  </si>
  <si>
    <t>Работы по замене воздушного (противопожарного) клапана (включая стоимость материалов).</t>
  </si>
  <si>
    <t>Работы по ремонту воздушного (противопожарного) клапана.</t>
  </si>
  <si>
    <t>Работа автокрана, 1 час</t>
  </si>
  <si>
    <t>Замена дренажного насоса</t>
  </si>
  <si>
    <t>Замена электронного регулятора скорости вращения вентилятора</t>
  </si>
  <si>
    <t>Установка зимнего комплекта</t>
  </si>
  <si>
    <t>Ремонт зимнего комплекта</t>
  </si>
  <si>
    <t xml:space="preserve">Монтаж крыльчатки вентилятора наружного блока </t>
  </si>
  <si>
    <t xml:space="preserve">Демонтаж крыльчатки вентилятора наружного блока </t>
  </si>
  <si>
    <t xml:space="preserve">Монтаж крыльчатки вентилятора внутреннего блока </t>
  </si>
  <si>
    <t xml:space="preserve">Демонтаж крыльчатки вентилятора внутреннего блока </t>
  </si>
  <si>
    <t>Замена крыльчатки вентилятора внутреннего блока (с учетом стоимости крыльчатки)</t>
  </si>
  <si>
    <t>Замена крыльчатки вентилятора наружного блока (с учетом стоимости крыльчатки)</t>
  </si>
  <si>
    <t>Анализ масла холодильных установок</t>
  </si>
  <si>
    <t>Монтаж трассы фреонопровода включая теплоизоляцию, 1 м.п.</t>
  </si>
  <si>
    <t>свыше 40 кВт</t>
  </si>
  <si>
    <t>Пробивка борозд в конструкциях для прокладки коммуникаций (электропроводка, трубопроводы), 1 м</t>
  </si>
  <si>
    <t>Пробивка отверстия диаметром 60мм и глубиной до 500мм в кирпичной конструкции для прокладки коммуникации.</t>
  </si>
  <si>
    <t>Пробивка отверстия диаметром 60мм и глубиной до 500мм в ж/б конструкции для прокладки коммуникации.</t>
  </si>
  <si>
    <t xml:space="preserve">Демонтаж трассы фреонопровода, 1 м.п. </t>
  </si>
  <si>
    <t>Ремонт терморасширительного вентиля (ТРВ)</t>
  </si>
  <si>
    <t xml:space="preserve">Замена подогрева дренажа (с учётом стоимости подогревателя) </t>
  </si>
  <si>
    <t xml:space="preserve">Ремонт подогрева дренажа </t>
  </si>
  <si>
    <t>Замена подогрева картера компрессора (с учётом стоимости подогревателя)</t>
  </si>
  <si>
    <t>Мощность компрессора</t>
  </si>
  <si>
    <t>Ремонт подогрева картера компрессора</t>
  </si>
  <si>
    <t>Монтаж кабельного лотка, за 1 м.п. (с учетом стоимости лотка)</t>
  </si>
  <si>
    <t>Монтаж электрического кабеля с медными жилами типа ВВГ-нг LS по существующим конструкциям в гофротрубе с подключением к источнику питания и нагрузке, за 1 м (если не производится типовой монтаж сплит-системы)</t>
  </si>
  <si>
    <t>Монтаж защитного козырька наружного блока, за 1 шт.</t>
  </si>
  <si>
    <t>Демонтаж защитного козырька наружного блока, за 1 шт.</t>
  </si>
  <si>
    <t>Монтаж антивандальной защитной решетки наружного блока, за 1 шт.</t>
  </si>
  <si>
    <t>Демонтаж антивандальной защитной решетки наружного блока, за 1 шт.</t>
  </si>
  <si>
    <t>Замена пульта дистанционного управления (с учетом стоимости пульта).</t>
  </si>
  <si>
    <t>Ремонт пульта дистанционного управления</t>
  </si>
  <si>
    <t>Рихтовка корпуса</t>
  </si>
  <si>
    <t>Очистка  цепи управления (очистка контактов от окислений)</t>
  </si>
  <si>
    <t>Замена корпусных деталей наружного блока (с учетом стоимости деталей)</t>
  </si>
  <si>
    <t>Замена корпусных деталей внутреннего блока (с учетом стоимости деталей)</t>
  </si>
  <si>
    <t>Ремонт контроллера</t>
  </si>
  <si>
    <t>Перевальцовка с заменой гайки, за 1 шт.</t>
  </si>
  <si>
    <t xml:space="preserve">Превышение типовой длины трассы при типовом монтаже, за каждый дополнительный метр трассы** </t>
  </si>
  <si>
    <t>Демонтаж сплит-системы (в т.ч. внутренний и наружный блок, трубопроводы, крепежные элементы, питающий кабель).</t>
  </si>
  <si>
    <t>Работа автовышки на высоте от 25 метров, 1 смена</t>
  </si>
  <si>
    <t>смена</t>
  </si>
  <si>
    <t xml:space="preserve">Запасные части для сплит-систем </t>
  </si>
  <si>
    <t>Компрессор для кондиционера холодопроизводительностью</t>
  </si>
  <si>
    <t>Инверторный компрессор для кондиционера холодопроизводительностью</t>
  </si>
  <si>
    <t>Контроллер, 1 шт.</t>
  </si>
  <si>
    <t>Сплит-система Настенная/потолочная</t>
  </si>
  <si>
    <t>Сплит-система Канальная/кассетная</t>
  </si>
  <si>
    <t>Сплит-система мультизональная</t>
  </si>
  <si>
    <t>Терморасширительный вентиль</t>
  </si>
  <si>
    <t>Двухходовый клапан</t>
  </si>
  <si>
    <t>Трехходовый клапан</t>
  </si>
  <si>
    <t>Четырехходовый клапан</t>
  </si>
  <si>
    <t>Испаритель кондиционера холодопроизводительностью</t>
  </si>
  <si>
    <t>Конденсатор кондиционера холодопроизводительностью</t>
  </si>
  <si>
    <t>внутренний блок</t>
  </si>
  <si>
    <t>наружный блок</t>
  </si>
  <si>
    <t>Зимний комлект для сплит - системы</t>
  </si>
  <si>
    <t xml:space="preserve">Запасные части для кондиционеров уличных шкафов </t>
  </si>
  <si>
    <t>Коэффициент снижения по подгруппе №4 (работы 4-ого приоритета) - Ремонтно-востановительные работы (РВР), Аварийно-востановительные работы (АВР), прочее</t>
  </si>
  <si>
    <r>
      <t xml:space="preserve">Указать в данной ячейке систему налогообложения:
</t>
    </r>
    <r>
      <rPr>
        <i/>
        <sz val="11"/>
        <color rgb="FFFF0000"/>
        <rFont val="Times New Roman"/>
        <family val="1"/>
        <charset val="204"/>
      </rPr>
      <t>ОСН/УСН*</t>
    </r>
    <r>
      <rPr>
        <i/>
        <sz val="11"/>
        <color theme="1"/>
        <rFont val="Times New Roman"/>
        <family val="1"/>
        <charset val="204"/>
      </rPr>
      <t xml:space="preserve">
</t>
    </r>
    <r>
      <rPr>
        <i/>
        <sz val="11"/>
        <color rgb="FFFF0000"/>
        <rFont val="Times New Roman"/>
        <family val="1"/>
        <charset val="204"/>
      </rPr>
      <t xml:space="preserve">*при применении УСН указать </t>
    </r>
    <r>
      <rPr>
        <b/>
        <i/>
        <sz val="11"/>
        <color rgb="FFFF0000"/>
        <rFont val="Times New Roman"/>
        <family val="1"/>
        <charset val="204"/>
      </rPr>
      <t xml:space="preserve">или </t>
    </r>
    <r>
      <rPr>
        <i/>
        <sz val="11"/>
        <color rgb="FFFF0000"/>
        <rFont val="Times New Roman"/>
        <family val="1"/>
        <charset val="204"/>
      </rPr>
      <t xml:space="preserve">размер ставки НДС </t>
    </r>
    <r>
      <rPr>
        <b/>
        <i/>
        <sz val="11"/>
        <color rgb="FFFF0000"/>
        <rFont val="Times New Roman"/>
        <family val="1"/>
        <charset val="204"/>
      </rPr>
      <t xml:space="preserve">или </t>
    </r>
    <r>
      <rPr>
        <i/>
        <sz val="11"/>
        <color rgb="FFFF0000"/>
        <rFont val="Times New Roman"/>
        <family val="1"/>
        <charset val="204"/>
      </rPr>
      <t>указать на основании какой ст. НК РФ не облагается НДС.</t>
    </r>
  </si>
  <si>
    <r>
      <t xml:space="preserve">Указать в данной ячейке способ обмена первичными учетными документами 
</t>
    </r>
    <r>
      <rPr>
        <i/>
        <sz val="11"/>
        <color rgb="FFFF0000"/>
        <rFont val="Times New Roman"/>
        <family val="1"/>
        <charset val="204"/>
      </rPr>
      <t>Указать оператора ЭДО
*обязательно для заполнения</t>
    </r>
  </si>
  <si>
    <t>Наименование компании 
(с указанием организационно-правовой формы)</t>
  </si>
  <si>
    <t>Значимость коэф.снижения по группе №1</t>
  </si>
  <si>
    <t>Значимость коэф.снижения по группе №2</t>
  </si>
  <si>
    <t>Значимость коэф.снижения по группе №3</t>
  </si>
  <si>
    <t>Значимость коэф.снижения по группе №4</t>
  </si>
  <si>
    <t>НМЦ лота, руб. с учетом всех налогов и сборов*</t>
  </si>
  <si>
    <t>№1</t>
  </si>
  <si>
    <t>№2</t>
  </si>
  <si>
    <t>№3</t>
  </si>
  <si>
    <t>№4</t>
  </si>
  <si>
    <t>Коэффициент снижения по подгруппе:</t>
  </si>
  <si>
    <t>Значение коэффициента снижения:</t>
  </si>
  <si>
    <t>Значимость коэффициента по подгруппе:</t>
  </si>
  <si>
    <t>Коэффициент снижения по подгруппе, 
с учетом значимости:</t>
  </si>
  <si>
    <t xml:space="preserve"> Коэф. снижения к НМЦ ед.</t>
  </si>
  <si>
    <t>Коэф. снижения к НМЦ ед.</t>
  </si>
  <si>
    <t>Итоговый коэффициент снижения предложения Участника 
(для расчета рейтинга)</t>
  </si>
  <si>
    <t>Контактный телефон:</t>
  </si>
  <si>
    <t>e-mail:</t>
  </si>
  <si>
    <t>Система налогообложения:</t>
  </si>
  <si>
    <t>Применение ЭДО:</t>
  </si>
  <si>
    <r>
      <t xml:space="preserve">1. </t>
    </r>
    <r>
      <rPr>
        <u/>
        <sz val="12"/>
        <rFont val="Times New Roman"/>
        <family val="1"/>
        <charset val="204"/>
      </rPr>
      <t>Участники заполняют ячейки с желтой заливкой</t>
    </r>
    <r>
      <rPr>
        <sz val="12"/>
        <rFont val="Times New Roman"/>
        <family val="1"/>
        <charset val="204"/>
      </rPr>
      <t xml:space="preserve"> в настоящей форме "Группа 1 Работа/Услуги", "Группа 2 Расходные материалы",  "Группа 3 ЗИП". 
2. Группа 1 "Работа/Услуги" делится на 4 подгруппы с учетом веса выполнения работ на сети, в данной группе необходимо заполнить коэффициент  снижения (ячейки желтой заливки) для каждой подгруппы.
Остальные ячейки защищены от изменений. Запрещается вносить изменения и изменять структуру, при предоставлении файла формата Microsoft Excel в составе заявки.
3. Итоговый коэффициент снижения предложения Участника (для расчета рейтинга) складывается из коэффициентов по каждой группе с учетом веса значимости группы. </t>
    </r>
    <r>
      <rPr>
        <u/>
        <sz val="12"/>
        <rFont val="Times New Roman"/>
        <family val="1"/>
        <charset val="204"/>
      </rPr>
      <t xml:space="preserve">Полученный итоговый коэффициент указывается на ЭТП.
</t>
    </r>
    <r>
      <rPr>
        <sz val="12"/>
        <rFont val="Times New Roman"/>
        <family val="1"/>
        <charset val="204"/>
      </rPr>
      <t>4. Предельная общая цена договора, заключаемого по результатам закупки, определяется в соответствии с п.21 Информационной карты Документации.</t>
    </r>
  </si>
  <si>
    <t>Значимость коэф.снижения по группе № 1 "Работы/Услуги":</t>
  </si>
  <si>
    <t>Коэффициент снижения по группе № 1 с учетом значимости:</t>
  </si>
  <si>
    <t>Подгруппа:</t>
  </si>
  <si>
    <t>Предельная цена ед., CNY 
(Китайский юань) с учетом всех налогов и сборов</t>
  </si>
  <si>
    <t>Коэффициент снижения по группе № 3 с учетом значимости</t>
  </si>
  <si>
    <t xml:space="preserve">* Стоимость "с учетом всех налогов и сборов" означает:  для организаций/ИП на ОСНО - с НДС; для организаций/ИП на УСН без НДС </t>
  </si>
  <si>
    <t xml:space="preserve">Заказчик согласовывает стоимость ЗИП "Оборудование", как наименьшую стоимость по коммерческим предложениям Исполнителя и альтернативным предложениям на рынке на дату согласования, в течении 3 (трех) рабочих дней.
Стоимость ЗИП в CNY (Китайский юань), указанная за единицу оборудования в данной групппе спецификации, носит справочный характер и подлежит пересчету в рублевый эквивалент по курсу CNY (Китайский юань) к рублю, установленному Центральным банком Российской Федерации на дату согласования Заказчиком стоимости ЗИП.
 Стоимость запасных частей и материалов, необходимых для выполнения работ, перечисленные в данной группе спецификации, возмещается Исполнителю в размере фактических расходов, подтвержденных копиями подписанных Товарных накладных на их приобретение между Исполнителем и продавцом. В соответствии с разделом 3 Проекта договора.
</t>
  </si>
  <si>
    <t xml:space="preserve">ПРИМЕЧАНИЕ:
*Типовой монтаж включает в себя:
1) Монтаж внутреннего и наружного блоков сплит-системы без применения спецтехники.
2) Пробивка одного отверстия в стене Д до 60 мм.
3) Монтаж труботрассы между внутренним и наружным блоками, включая материалы на длину 5 метров, состоящие из: медных труб в теплоизоляции из вспененного каучука (толщиной не менее 12 мм), дренажный шланг, межблочный кабель, обмотка в два слоя (первый лента ТПЛ, второй алюминиевая лента самоклеящаяся).
4) Прокладку труботрассы в электротехническом коробе либо пробитой (с заделкой) штробе длиной 1 м.
5) Подсоединение труботрассы к внутреннему и наружному блокам.
6) Установка одной пары кронштейнов (включает кронштейны соответствующего типоразмера, анкерные болты и метизы крепежа блока к кронштейнам).
7) Прокладка и подключение к сплит-системе кабеля питания необходимого сечения длиной 3 метра либо провода с вилкой аналогичной длины.
8) Пуско-наладочные работы, ввод в эксплуатацию.
*Превышение типовой длины трассы при монтаже кондиционера – должно учитывать все необходимые для монтажа материалы – в т.ч. фреонопроводы, электрические кабеля, теплоизоляцию, дренаж и пр.
</t>
  </si>
  <si>
    <t xml:space="preserve">Оказание услуг по техническому обслуживанию и ремонту сплит - систем и систем вентиляции воздуха, включая замену ЗИП и расходных материалов, на объектах связи Иркутского филиала ПАО «Ростелеком»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</si>
</sst>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0.0000"/>
    <numFmt numFmtId="165" formatCode="_-* #,##0.00\ _₽_-;\-* #,##0.00\ _₽_-;_-* &quot;-&quot;??\ _₽_-;_-@_-"/>
    <numFmt numFmtId="166" formatCode="0.0%"/>
    <numFmt numFmtId="167" formatCode="#,##0.0000"/>
    <numFmt numFmtId="168" formatCode="#,##0.00_ ;\-#,##0.00\ 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2"/>
      <name val="宋体"/>
      <charset val="13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i/>
      <sz val="11"/>
      <color rgb="FFFF0000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0" tint="-0.499984740745262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u/>
      <sz val="11"/>
      <color theme="10"/>
      <name val="Times New Roman"/>
      <family val="1"/>
      <charset val="20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4" fillId="0" borderId="0"/>
    <xf numFmtId="0" fontId="9" fillId="0" borderId="0">
      <alignment vertical="center"/>
    </xf>
    <xf numFmtId="0" fontId="22" fillId="0" borderId="0" applyNumberFormat="0" applyFill="0" applyBorder="0" applyAlignment="0" applyProtection="0"/>
  </cellStyleXfs>
  <cellXfs count="158">
    <xf numFmtId="0" fontId="0" fillId="0" borderId="0" xfId="0"/>
    <xf numFmtId="4" fontId="5" fillId="2" borderId="1" xfId="1" applyNumberFormat="1" applyFont="1" applyFill="1" applyBorder="1" applyAlignment="1" applyProtection="1">
      <alignment horizontal="center" vertical="center" wrapText="1"/>
    </xf>
    <xf numFmtId="4" fontId="5" fillId="0" borderId="1" xfId="1" applyNumberFormat="1" applyFont="1" applyFill="1" applyBorder="1" applyAlignment="1" applyProtection="1">
      <alignment horizontal="center" vertical="center" wrapText="1"/>
    </xf>
    <xf numFmtId="165" fontId="2" fillId="0" borderId="1" xfId="0" applyNumberFormat="1" applyFont="1" applyBorder="1" applyProtection="1"/>
    <xf numFmtId="165" fontId="2" fillId="0" borderId="1" xfId="0" applyNumberFormat="1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13" fillId="3" borderId="1" xfId="0" applyFont="1" applyFill="1" applyBorder="1" applyAlignment="1" applyProtection="1">
      <alignment vertical="center" wrapText="1"/>
      <protection locked="0"/>
    </xf>
    <xf numFmtId="0" fontId="14" fillId="3" borderId="1" xfId="0" applyFont="1" applyFill="1" applyBorder="1" applyAlignment="1" applyProtection="1">
      <alignment vertical="center" wrapText="1"/>
      <protection locked="0"/>
    </xf>
    <xf numFmtId="4" fontId="8" fillId="4" borderId="1" xfId="1" applyNumberFormat="1" applyFont="1" applyFill="1" applyBorder="1" applyAlignment="1" applyProtection="1">
      <alignment vertical="center" wrapText="1"/>
    </xf>
    <xf numFmtId="168" fontId="2" fillId="0" borderId="1" xfId="0" applyNumberFormat="1" applyFont="1" applyBorder="1" applyProtection="1"/>
    <xf numFmtId="165" fontId="2" fillId="2" borderId="1" xfId="0" applyNumberFormat="1" applyFont="1" applyFill="1" applyBorder="1" applyProtection="1"/>
    <xf numFmtId="0" fontId="0" fillId="0" borderId="0" xfId="0" applyProtection="1"/>
    <xf numFmtId="0" fontId="2" fillId="0" borderId="0" xfId="0" applyFont="1" applyProtection="1"/>
    <xf numFmtId="0" fontId="6" fillId="2" borderId="1" xfId="0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vertical="center" wrapText="1"/>
    </xf>
    <xf numFmtId="164" fontId="2" fillId="8" borderId="1" xfId="0" applyNumberFormat="1" applyFont="1" applyFill="1" applyBorder="1" applyProtection="1"/>
    <xf numFmtId="0" fontId="6" fillId="0" borderId="1" xfId="0" applyFont="1" applyFill="1" applyBorder="1" applyAlignment="1" applyProtection="1">
      <alignment vertical="center" wrapText="1"/>
    </xf>
    <xf numFmtId="0" fontId="2" fillId="0" borderId="1" xfId="0" applyFont="1" applyFill="1" applyBorder="1" applyAlignment="1" applyProtection="1">
      <alignment vertical="center" wrapText="1"/>
    </xf>
    <xf numFmtId="0" fontId="2" fillId="0" borderId="1" xfId="0" applyFont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center" wrapText="1"/>
    </xf>
    <xf numFmtId="167" fontId="3" fillId="3" borderId="1" xfId="0" applyNumberFormat="1" applyFont="1" applyFill="1" applyBorder="1" applyAlignment="1" applyProtection="1">
      <alignment horizontal="center" vertical="center"/>
      <protection locked="0"/>
    </xf>
    <xf numFmtId="0" fontId="6" fillId="0" borderId="1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Alignment="1" applyProtection="1">
      <alignment horizontal="center" vertical="center"/>
    </xf>
    <xf numFmtId="0" fontId="21" fillId="0" borderId="6" xfId="0" applyFont="1" applyFill="1" applyBorder="1" applyAlignment="1" applyProtection="1">
      <alignment horizontal="left" vertical="center"/>
    </xf>
    <xf numFmtId="4" fontId="2" fillId="4" borderId="4" xfId="0" applyNumberFormat="1" applyFont="1" applyFill="1" applyBorder="1" applyAlignment="1" applyProtection="1">
      <alignment horizontal="center"/>
    </xf>
    <xf numFmtId="4" fontId="2" fillId="4" borderId="1" xfId="0" applyNumberFormat="1" applyFont="1" applyFill="1" applyBorder="1" applyAlignment="1" applyProtection="1">
      <alignment horizontal="center"/>
    </xf>
    <xf numFmtId="4" fontId="2" fillId="4" borderId="1" xfId="0" applyNumberFormat="1" applyFont="1" applyFill="1" applyBorder="1" applyAlignment="1" applyProtection="1">
      <alignment horizontal="center" vertical="center"/>
    </xf>
    <xf numFmtId="4" fontId="6" fillId="4" borderId="1" xfId="0" applyNumberFormat="1" applyFont="1" applyFill="1" applyBorder="1" applyAlignment="1" applyProtection="1">
      <alignment horizontal="center" vertical="center" wrapText="1"/>
    </xf>
    <xf numFmtId="164" fontId="20" fillId="4" borderId="1" xfId="0" applyNumberFormat="1" applyFont="1" applyFill="1" applyBorder="1" applyAlignment="1" applyProtection="1">
      <alignment horizontal="center" vertical="center" wrapText="1"/>
    </xf>
    <xf numFmtId="9" fontId="20" fillId="4" borderId="1" xfId="0" applyNumberFormat="1" applyFont="1" applyFill="1" applyBorder="1" applyAlignment="1" applyProtection="1">
      <alignment horizontal="center" vertical="center"/>
    </xf>
    <xf numFmtId="0" fontId="20" fillId="0" borderId="0" xfId="0" applyFont="1" applyProtection="1"/>
    <xf numFmtId="0" fontId="20" fillId="0" borderId="0" xfId="0" applyFont="1" applyAlignment="1" applyProtection="1">
      <alignment wrapText="1"/>
    </xf>
    <xf numFmtId="164" fontId="23" fillId="4" borderId="1" xfId="4" applyNumberFormat="1" applyFont="1" applyFill="1" applyBorder="1" applyAlignment="1" applyProtection="1">
      <alignment horizontal="center" vertical="center" wrapText="1"/>
    </xf>
    <xf numFmtId="165" fontId="20" fillId="0" borderId="0" xfId="0" applyNumberFormat="1" applyFont="1" applyProtection="1"/>
    <xf numFmtId="168" fontId="20" fillId="0" borderId="0" xfId="0" applyNumberFormat="1" applyFont="1" applyProtection="1"/>
    <xf numFmtId="0" fontId="20" fillId="2" borderId="0" xfId="0" applyFont="1" applyFill="1" applyProtection="1"/>
    <xf numFmtId="0" fontId="2" fillId="0" borderId="0" xfId="0" applyFont="1" applyAlignment="1" applyProtection="1">
      <alignment horizontal="left" vertical="center"/>
    </xf>
    <xf numFmtId="0" fontId="3" fillId="0" borderId="1" xfId="0" applyFont="1" applyBorder="1" applyAlignment="1" applyProtection="1">
      <alignment horizontal="center" vertical="center"/>
    </xf>
    <xf numFmtId="0" fontId="20" fillId="4" borderId="1" xfId="0" applyFont="1" applyFill="1" applyBorder="1" applyAlignment="1" applyProtection="1">
      <alignment horizontal="center" vertical="center"/>
    </xf>
    <xf numFmtId="167" fontId="23" fillId="4" borderId="1" xfId="4" applyNumberFormat="1" applyFont="1" applyFill="1" applyBorder="1" applyAlignment="1" applyProtection="1">
      <alignment horizontal="center" vertical="center" wrapText="1"/>
    </xf>
    <xf numFmtId="166" fontId="20" fillId="4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10" fillId="0" borderId="1" xfId="3" quotePrefix="1" applyFont="1" applyFill="1" applyBorder="1" applyAlignment="1" applyProtection="1">
      <alignment horizontal="center" vertical="center" wrapText="1"/>
    </xf>
    <xf numFmtId="0" fontId="12" fillId="0" borderId="1" xfId="3" quotePrefix="1" applyFont="1" applyFill="1" applyBorder="1" applyAlignment="1" applyProtection="1">
      <alignment horizontal="right" vertical="center" wrapText="1"/>
    </xf>
    <xf numFmtId="4" fontId="12" fillId="0" borderId="1" xfId="3" quotePrefix="1" applyNumberFormat="1" applyFont="1" applyFill="1" applyBorder="1" applyAlignment="1" applyProtection="1">
      <alignment horizontal="center" vertical="center" wrapText="1"/>
    </xf>
    <xf numFmtId="164" fontId="12" fillId="0" borderId="1" xfId="3" applyNumberFormat="1" applyFont="1" applyFill="1" applyBorder="1" applyAlignment="1" applyProtection="1">
      <alignment horizontal="center" vertical="center"/>
    </xf>
    <xf numFmtId="0" fontId="13" fillId="0" borderId="1" xfId="0" applyFont="1" applyFill="1" applyBorder="1" applyAlignment="1" applyProtection="1">
      <alignment horizontal="right" vertical="center" wrapText="1"/>
    </xf>
    <xf numFmtId="0" fontId="12" fillId="8" borderId="1" xfId="3" quotePrefix="1" applyFont="1" applyFill="1" applyBorder="1" applyAlignment="1" applyProtection="1">
      <alignment horizontal="center" vertical="center" wrapText="1"/>
    </xf>
    <xf numFmtId="0" fontId="3" fillId="4" borderId="0" xfId="0" applyFont="1" applyFill="1" applyBorder="1" applyAlignment="1" applyProtection="1">
      <alignment horizontal="center" vertical="center" wrapText="1"/>
    </xf>
    <xf numFmtId="166" fontId="3" fillId="4" borderId="0" xfId="0" applyNumberFormat="1" applyFont="1" applyFill="1" applyBorder="1" applyAlignment="1" applyProtection="1">
      <alignment horizontal="center" vertical="center"/>
    </xf>
    <xf numFmtId="4" fontId="8" fillId="4" borderId="0" xfId="1" applyNumberFormat="1" applyFont="1" applyFill="1" applyBorder="1" applyAlignment="1" applyProtection="1">
      <alignment vertical="center" wrapText="1"/>
    </xf>
    <xf numFmtId="164" fontId="8" fillId="4" borderId="0" xfId="1" applyNumberFormat="1" applyFont="1" applyFill="1" applyBorder="1" applyAlignment="1" applyProtection="1">
      <alignment horizontal="center" vertical="center"/>
    </xf>
    <xf numFmtId="0" fontId="10" fillId="8" borderId="1" xfId="3" quotePrefix="1" applyFont="1" applyFill="1" applyBorder="1" applyAlignment="1" applyProtection="1">
      <alignment vertical="top" wrapText="1"/>
    </xf>
    <xf numFmtId="0" fontId="11" fillId="0" borderId="1" xfId="3" quotePrefix="1" applyFont="1" applyFill="1" applyBorder="1" applyAlignment="1" applyProtection="1">
      <alignment horizontal="left" vertical="center" wrapText="1"/>
    </xf>
    <xf numFmtId="0" fontId="13" fillId="4" borderId="3" xfId="0" applyFont="1" applyFill="1" applyBorder="1" applyAlignment="1" applyProtection="1">
      <alignment horizontal="center"/>
    </xf>
    <xf numFmtId="0" fontId="13" fillId="4" borderId="4" xfId="0" applyFont="1" applyFill="1" applyBorder="1" applyAlignment="1" applyProtection="1">
      <alignment horizontal="center"/>
    </xf>
    <xf numFmtId="0" fontId="13" fillId="4" borderId="7" xfId="0" applyFont="1" applyFill="1" applyBorder="1" applyAlignment="1" applyProtection="1">
      <alignment horizontal="center"/>
    </xf>
    <xf numFmtId="164" fontId="20" fillId="4" borderId="26" xfId="0" applyNumberFormat="1" applyFont="1" applyFill="1" applyBorder="1" applyAlignment="1" applyProtection="1">
      <alignment horizontal="center" vertical="center" wrapText="1"/>
    </xf>
    <xf numFmtId="164" fontId="20" fillId="4" borderId="27" xfId="0" applyNumberFormat="1" applyFont="1" applyFill="1" applyBorder="1" applyAlignment="1" applyProtection="1">
      <alignment horizontal="center" vertical="center" wrapText="1"/>
    </xf>
    <xf numFmtId="0" fontId="13" fillId="4" borderId="26" xfId="0" applyFont="1" applyFill="1" applyBorder="1" applyAlignment="1" applyProtection="1">
      <alignment horizontal="right" vertical="center" wrapText="1"/>
    </xf>
    <xf numFmtId="0" fontId="13" fillId="4" borderId="27" xfId="0" applyFont="1" applyFill="1" applyBorder="1" applyAlignment="1" applyProtection="1">
      <alignment horizontal="right" vertical="center" wrapText="1"/>
    </xf>
    <xf numFmtId="0" fontId="16" fillId="5" borderId="16" xfId="0" applyFont="1" applyFill="1" applyBorder="1" applyAlignment="1" applyProtection="1">
      <alignment horizontal="right" vertical="center" wrapText="1"/>
    </xf>
    <xf numFmtId="0" fontId="16" fillId="5" borderId="17" xfId="0" applyFont="1" applyFill="1" applyBorder="1" applyAlignment="1" applyProtection="1">
      <alignment horizontal="right" vertical="center" wrapText="1"/>
    </xf>
    <xf numFmtId="0" fontId="16" fillId="5" borderId="18" xfId="0" applyFont="1" applyFill="1" applyBorder="1" applyAlignment="1" applyProtection="1">
      <alignment horizontal="right" vertical="center" wrapText="1"/>
    </xf>
    <xf numFmtId="0" fontId="16" fillId="5" borderId="19" xfId="0" applyFont="1" applyFill="1" applyBorder="1" applyAlignment="1" applyProtection="1">
      <alignment horizontal="right" vertical="center" wrapText="1"/>
    </xf>
    <xf numFmtId="0" fontId="16" fillId="5" borderId="20" xfId="0" applyFont="1" applyFill="1" applyBorder="1" applyAlignment="1" applyProtection="1">
      <alignment horizontal="right" vertical="center" wrapText="1"/>
    </xf>
    <xf numFmtId="0" fontId="16" fillId="5" borderId="21" xfId="0" applyFont="1" applyFill="1" applyBorder="1" applyAlignment="1" applyProtection="1">
      <alignment horizontal="right" vertical="center" wrapText="1"/>
    </xf>
    <xf numFmtId="4" fontId="12" fillId="5" borderId="22" xfId="1" applyNumberFormat="1" applyFont="1" applyFill="1" applyBorder="1" applyAlignment="1" applyProtection="1">
      <alignment horizontal="center" vertical="center" wrapText="1"/>
    </xf>
    <xf numFmtId="4" fontId="12" fillId="5" borderId="18" xfId="1" applyNumberFormat="1" applyFont="1" applyFill="1" applyBorder="1" applyAlignment="1" applyProtection="1">
      <alignment horizontal="center" vertical="center" wrapText="1"/>
    </xf>
    <xf numFmtId="4" fontId="12" fillId="5" borderId="24" xfId="1" applyNumberFormat="1" applyFont="1" applyFill="1" applyBorder="1" applyAlignment="1" applyProtection="1">
      <alignment horizontal="center" vertical="center" wrapText="1"/>
    </xf>
    <xf numFmtId="4" fontId="12" fillId="5" borderId="21" xfId="1" applyNumberFormat="1" applyFont="1" applyFill="1" applyBorder="1" applyAlignment="1" applyProtection="1">
      <alignment horizontal="center" vertical="center" wrapText="1"/>
    </xf>
    <xf numFmtId="0" fontId="20" fillId="4" borderId="1" xfId="0" applyFont="1" applyFill="1" applyBorder="1" applyAlignment="1" applyProtection="1">
      <alignment horizontal="center" vertical="center"/>
    </xf>
    <xf numFmtId="167" fontId="23" fillId="4" borderId="1" xfId="4" applyNumberFormat="1" applyFont="1" applyFill="1" applyBorder="1" applyAlignment="1" applyProtection="1">
      <alignment horizontal="center" vertical="center" wrapText="1"/>
    </xf>
    <xf numFmtId="166" fontId="20" fillId="4" borderId="1" xfId="0" applyNumberFormat="1" applyFont="1" applyFill="1" applyBorder="1" applyAlignment="1" applyProtection="1">
      <alignment horizontal="center" vertical="center"/>
    </xf>
    <xf numFmtId="166" fontId="3" fillId="5" borderId="14" xfId="0" applyNumberFormat="1" applyFont="1" applyFill="1" applyBorder="1" applyAlignment="1" applyProtection="1">
      <alignment horizontal="center" vertical="center"/>
    </xf>
    <xf numFmtId="166" fontId="3" fillId="5" borderId="15" xfId="0" applyNumberFormat="1" applyFont="1" applyFill="1" applyBorder="1" applyAlignment="1" applyProtection="1">
      <alignment horizontal="center" vertical="center"/>
    </xf>
    <xf numFmtId="164" fontId="12" fillId="5" borderId="22" xfId="1" applyNumberFormat="1" applyFont="1" applyFill="1" applyBorder="1" applyAlignment="1" applyProtection="1">
      <alignment horizontal="center" vertical="center" wrapText="1"/>
    </xf>
    <xf numFmtId="164" fontId="12" fillId="5" borderId="23" xfId="1" applyNumberFormat="1" applyFont="1" applyFill="1" applyBorder="1" applyAlignment="1" applyProtection="1">
      <alignment horizontal="center" vertical="center" wrapText="1"/>
    </xf>
    <xf numFmtId="164" fontId="12" fillId="5" borderId="24" xfId="1" applyNumberFormat="1" applyFont="1" applyFill="1" applyBorder="1" applyAlignment="1" applyProtection="1">
      <alignment horizontal="center" vertical="center" wrapText="1"/>
    </xf>
    <xf numFmtId="164" fontId="12" fillId="5" borderId="25" xfId="1" applyNumberFormat="1" applyFont="1" applyFill="1" applyBorder="1" applyAlignment="1" applyProtection="1">
      <alignment horizontal="center" vertical="center" wrapText="1"/>
    </xf>
    <xf numFmtId="0" fontId="6" fillId="0" borderId="3" xfId="0" applyFont="1" applyFill="1" applyBorder="1" applyAlignment="1" applyProtection="1">
      <alignment vertical="center" wrapText="1"/>
    </xf>
    <xf numFmtId="0" fontId="6" fillId="0" borderId="7" xfId="0" applyFont="1" applyFill="1" applyBorder="1" applyAlignment="1" applyProtection="1">
      <alignment vertical="center" wrapText="1"/>
    </xf>
    <xf numFmtId="0" fontId="6" fillId="0" borderId="4" xfId="0" applyFont="1" applyFill="1" applyBorder="1" applyAlignment="1" applyProtection="1">
      <alignment vertical="center" wrapText="1"/>
    </xf>
    <xf numFmtId="0" fontId="6" fillId="2" borderId="3" xfId="0" applyFont="1" applyFill="1" applyBorder="1" applyAlignment="1" applyProtection="1">
      <alignment vertical="center" wrapText="1"/>
    </xf>
    <xf numFmtId="0" fontId="6" fillId="2" borderId="7" xfId="0" applyFont="1" applyFill="1" applyBorder="1" applyAlignment="1" applyProtection="1">
      <alignment vertical="center" wrapText="1"/>
    </xf>
    <xf numFmtId="0" fontId="6" fillId="2" borderId="4" xfId="0" applyFont="1" applyFill="1" applyBorder="1" applyAlignment="1" applyProtection="1">
      <alignment vertical="center" wrapText="1"/>
    </xf>
    <xf numFmtId="0" fontId="6" fillId="0" borderId="3" xfId="0" applyFont="1" applyBorder="1" applyAlignment="1" applyProtection="1">
      <alignment vertical="center" wrapText="1"/>
    </xf>
    <xf numFmtId="0" fontId="6" fillId="0" borderId="4" xfId="0" applyFont="1" applyBorder="1" applyAlignment="1" applyProtection="1">
      <alignment vertical="center" wrapText="1"/>
    </xf>
    <xf numFmtId="0" fontId="6" fillId="0" borderId="2" xfId="0" applyFont="1" applyFill="1" applyBorder="1" applyAlignment="1" applyProtection="1">
      <alignment vertical="center" wrapText="1"/>
    </xf>
    <xf numFmtId="0" fontId="6" fillId="0" borderId="6" xfId="0" applyFont="1" applyFill="1" applyBorder="1" applyAlignment="1" applyProtection="1">
      <alignment vertical="center" wrapText="1"/>
    </xf>
    <xf numFmtId="0" fontId="6" fillId="0" borderId="5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>
      <alignment vertical="center" wrapText="1"/>
    </xf>
    <xf numFmtId="0" fontId="6" fillId="0" borderId="6" xfId="0" applyFont="1" applyBorder="1" applyAlignment="1" applyProtection="1">
      <alignment vertical="center" wrapText="1"/>
    </xf>
    <xf numFmtId="0" fontId="6" fillId="0" borderId="5" xfId="0" applyFont="1" applyBorder="1" applyAlignment="1" applyProtection="1">
      <alignment vertical="center" wrapText="1"/>
    </xf>
    <xf numFmtId="0" fontId="2" fillId="0" borderId="2" xfId="0" applyFont="1" applyFill="1" applyBorder="1" applyAlignment="1" applyProtection="1">
      <alignment vertical="center" wrapText="1"/>
    </xf>
    <xf numFmtId="0" fontId="2" fillId="0" borderId="6" xfId="0" applyFont="1" applyFill="1" applyBorder="1" applyAlignment="1" applyProtection="1">
      <alignment vertical="center" wrapText="1"/>
    </xf>
    <xf numFmtId="0" fontId="2" fillId="0" borderId="5" xfId="0" applyFont="1" applyFill="1" applyBorder="1" applyAlignment="1" applyProtection="1">
      <alignment vertical="center" wrapText="1"/>
    </xf>
    <xf numFmtId="0" fontId="3" fillId="0" borderId="1" xfId="0" applyFont="1" applyBorder="1" applyAlignment="1" applyProtection="1">
      <alignment horizontal="center" vertical="center"/>
    </xf>
    <xf numFmtId="0" fontId="6" fillId="2" borderId="2" xfId="0" applyFont="1" applyFill="1" applyBorder="1" applyAlignment="1" applyProtection="1">
      <alignment vertical="center" wrapText="1"/>
    </xf>
    <xf numFmtId="0" fontId="6" fillId="2" borderId="6" xfId="0" applyFont="1" applyFill="1" applyBorder="1" applyAlignment="1" applyProtection="1">
      <alignment vertical="center" wrapText="1"/>
    </xf>
    <xf numFmtId="0" fontId="6" fillId="2" borderId="5" xfId="0" applyFont="1" applyFill="1" applyBorder="1" applyAlignment="1" applyProtection="1">
      <alignment vertical="center" wrapText="1"/>
    </xf>
    <xf numFmtId="0" fontId="6" fillId="0" borderId="2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left" vertical="center" wrapText="1"/>
    </xf>
    <xf numFmtId="0" fontId="15" fillId="6" borderId="13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right"/>
    </xf>
    <xf numFmtId="0" fontId="13" fillId="4" borderId="1" xfId="0" applyFont="1" applyFill="1" applyBorder="1" applyAlignment="1" applyProtection="1">
      <alignment horizontal="right" vertical="center" wrapText="1"/>
    </xf>
    <xf numFmtId="0" fontId="13" fillId="4" borderId="1" xfId="0" applyFont="1" applyFill="1" applyBorder="1" applyAlignment="1" applyProtection="1">
      <alignment horizontal="right" vertical="center"/>
    </xf>
    <xf numFmtId="164" fontId="8" fillId="4" borderId="1" xfId="1" applyNumberFormat="1" applyFont="1" applyFill="1" applyBorder="1" applyAlignment="1" applyProtection="1">
      <alignment horizontal="center" vertical="center" wrapText="1"/>
    </xf>
    <xf numFmtId="164" fontId="8" fillId="4" borderId="1" xfId="1" applyNumberFormat="1" applyFont="1" applyFill="1" applyBorder="1" applyAlignment="1" applyProtection="1">
      <alignment horizontal="center" vertical="center"/>
    </xf>
    <xf numFmtId="9" fontId="6" fillId="4" borderId="2" xfId="0" applyNumberFormat="1" applyFont="1" applyFill="1" applyBorder="1" applyAlignment="1" applyProtection="1">
      <alignment horizontal="center" vertical="center" wrapText="1"/>
    </xf>
    <xf numFmtId="9" fontId="6" fillId="4" borderId="5" xfId="0" applyNumberFormat="1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12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6" fillId="4" borderId="10" xfId="0" applyFont="1" applyFill="1" applyBorder="1" applyAlignment="1" applyProtection="1">
      <alignment horizontal="center" vertical="center" wrapText="1"/>
    </xf>
    <xf numFmtId="0" fontId="6" fillId="4" borderId="13" xfId="0" applyFont="1" applyFill="1" applyBorder="1" applyAlignment="1" applyProtection="1">
      <alignment horizontal="center" vertical="center" wrapText="1"/>
    </xf>
    <xf numFmtId="0" fontId="6" fillId="4" borderId="11" xfId="0" applyFont="1" applyFill="1" applyBorder="1" applyAlignment="1" applyProtection="1">
      <alignment horizontal="center" vertical="center" wrapText="1"/>
    </xf>
    <xf numFmtId="166" fontId="3" fillId="4" borderId="1" xfId="0" applyNumberFormat="1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 wrapText="1"/>
    </xf>
    <xf numFmtId="0" fontId="20" fillId="0" borderId="0" xfId="0" applyFont="1" applyAlignment="1" applyProtection="1">
      <alignment wrapText="1"/>
    </xf>
    <xf numFmtId="0" fontId="0" fillId="0" borderId="0" xfId="0" applyAlignment="1"/>
    <xf numFmtId="0" fontId="16" fillId="7" borderId="1" xfId="0" applyFont="1" applyFill="1" applyBorder="1" applyAlignment="1" applyProtection="1">
      <alignment horizontal="right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2" fillId="0" borderId="5" xfId="0" applyFont="1" applyBorder="1" applyAlignment="1" applyProtection="1">
      <alignment horizontal="center" vertical="center" wrapText="1"/>
    </xf>
    <xf numFmtId="0" fontId="15" fillId="6" borderId="0" xfId="0" applyFont="1" applyFill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16" fillId="7" borderId="1" xfId="0" applyFont="1" applyFill="1" applyBorder="1" applyAlignment="1" applyProtection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4" fontId="8" fillId="4" borderId="5" xfId="1" applyNumberFormat="1" applyFont="1" applyFill="1" applyBorder="1" applyAlignment="1" applyProtection="1">
      <alignment horizontal="center" vertical="center" wrapText="1"/>
    </xf>
    <xf numFmtId="164" fontId="8" fillId="4" borderId="8" xfId="1" applyNumberFormat="1" applyFont="1" applyFill="1" applyBorder="1" applyAlignment="1" applyProtection="1">
      <alignment horizontal="center" vertical="center" wrapText="1"/>
    </xf>
    <xf numFmtId="164" fontId="8" fillId="4" borderId="9" xfId="1" applyNumberFormat="1" applyFont="1" applyFill="1" applyBorder="1" applyAlignment="1" applyProtection="1">
      <alignment horizontal="center" vertical="center"/>
    </xf>
    <xf numFmtId="164" fontId="8" fillId="4" borderId="10" xfId="1" applyNumberFormat="1" applyFont="1" applyFill="1" applyBorder="1" applyAlignment="1" applyProtection="1">
      <alignment horizontal="center" vertical="center"/>
    </xf>
    <xf numFmtId="164" fontId="8" fillId="4" borderId="11" xfId="1" applyNumberFormat="1" applyFont="1" applyFill="1" applyBorder="1" applyAlignment="1" applyProtection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left" vertical="center" wrapText="1"/>
    </xf>
    <xf numFmtId="0" fontId="6" fillId="0" borderId="4" xfId="0" applyFont="1" applyBorder="1" applyAlignment="1" applyProtection="1">
      <alignment horizontal="left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left" vertical="center" wrapText="1"/>
    </xf>
    <xf numFmtId="0" fontId="2" fillId="0" borderId="1" xfId="0" applyFont="1" applyBorder="1" applyAlignment="1" applyProtection="1">
      <alignment horizontal="center" vertical="top" wrapText="1"/>
    </xf>
    <xf numFmtId="0" fontId="2" fillId="0" borderId="1" xfId="0" applyFont="1" applyBorder="1" applyAlignment="1" applyProtection="1">
      <alignment horizontal="center" vertical="top"/>
    </xf>
    <xf numFmtId="0" fontId="3" fillId="0" borderId="3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6" fillId="0" borderId="1" xfId="0" applyFont="1" applyBorder="1" applyAlignment="1" applyProtection="1">
      <alignment vertical="center" wrapText="1"/>
    </xf>
    <xf numFmtId="164" fontId="2" fillId="4" borderId="1" xfId="1" applyNumberFormat="1" applyFont="1" applyFill="1" applyBorder="1" applyAlignment="1" applyProtection="1">
      <alignment horizontal="center" vertical="center"/>
    </xf>
    <xf numFmtId="0" fontId="8" fillId="2" borderId="1" xfId="0" applyFont="1" applyFill="1" applyBorder="1" applyAlignment="1" applyProtection="1">
      <alignment vertical="center" wrapText="1"/>
    </xf>
  </cellXfs>
  <cellStyles count="5">
    <cellStyle name="Гиперссылка" xfId="4" builtinId="8"/>
    <cellStyle name="Обычный" xfId="0" builtinId="0"/>
    <cellStyle name="Обычный 12" xfId="2"/>
    <cellStyle name="Обычный 17" xfId="3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1:B13"/>
  <sheetViews>
    <sheetView tabSelected="1" zoomScale="70" zoomScaleNormal="70" workbookViewId="0">
      <selection activeCell="B5" sqref="B5"/>
    </sheetView>
  </sheetViews>
  <sheetFormatPr defaultColWidth="9.1796875" defaultRowHeight="14.5"/>
  <cols>
    <col min="1" max="1" width="69" style="11" customWidth="1"/>
    <col min="2" max="2" width="87.26953125" style="11" customWidth="1"/>
    <col min="3" max="16384" width="9.1796875" style="11"/>
  </cols>
  <sheetData>
    <row r="1" spans="1:2" ht="179.25" customHeight="1">
      <c r="A1" s="56" t="s">
        <v>295</v>
      </c>
      <c r="B1" s="56"/>
    </row>
    <row r="2" spans="1:2" ht="57.75" customHeight="1">
      <c r="A2" s="57" t="s">
        <v>82</v>
      </c>
      <c r="B2" s="57"/>
    </row>
    <row r="3" spans="1:2" ht="78" customHeight="1">
      <c r="A3" s="46" t="s">
        <v>83</v>
      </c>
      <c r="B3" s="51" t="s">
        <v>304</v>
      </c>
    </row>
    <row r="4" spans="1:2" ht="15">
      <c r="A4" s="47" t="s">
        <v>279</v>
      </c>
      <c r="B4" s="48">
        <v>14384526</v>
      </c>
    </row>
    <row r="5" spans="1:2" ht="30">
      <c r="A5" s="47" t="s">
        <v>290</v>
      </c>
      <c r="B5" s="49">
        <f>SUM('Группа 1 "Работы и Услуги"'!H8:I9,'Группа 2 "Расходные Материалы"'!G4:H5,'Группа 3 "ЗИП"'!G4:H5)</f>
        <v>0</v>
      </c>
    </row>
    <row r="6" spans="1:2">
      <c r="A6" s="50" t="s">
        <v>85</v>
      </c>
      <c r="B6" s="6"/>
    </row>
    <row r="7" spans="1:2" ht="28">
      <c r="A7" s="50" t="s">
        <v>274</v>
      </c>
      <c r="B7" s="6"/>
    </row>
    <row r="8" spans="1:2" ht="16.5" customHeight="1">
      <c r="A8" s="50" t="s">
        <v>84</v>
      </c>
      <c r="B8" s="6"/>
    </row>
    <row r="9" spans="1:2" ht="16.5" customHeight="1">
      <c r="A9" s="50" t="s">
        <v>291</v>
      </c>
      <c r="B9" s="6"/>
    </row>
    <row r="10" spans="1:2" ht="16.5" customHeight="1">
      <c r="A10" s="50" t="s">
        <v>292</v>
      </c>
      <c r="B10" s="6"/>
    </row>
    <row r="11" spans="1:2" ht="56">
      <c r="A11" s="50" t="s">
        <v>293</v>
      </c>
      <c r="B11" s="7" t="s">
        <v>272</v>
      </c>
    </row>
    <row r="12" spans="1:2" ht="42">
      <c r="A12" s="50" t="s">
        <v>294</v>
      </c>
      <c r="B12" s="7" t="s">
        <v>273</v>
      </c>
    </row>
    <row r="13" spans="1:2">
      <c r="A13" s="24" t="s">
        <v>301</v>
      </c>
    </row>
  </sheetData>
  <sheetProtection algorithmName="SHA-512" hashValue="BJ/PoRWmNUkQCPpFXEsl+jZXxg4NvPumRVwhDi2STqBGZvaxKvWA3NH7yid3XlHcs97l84ZkizpzIkO96ilQ1Q==" saltValue="AI807w3wAQjgdnL+NkNE7A==" spinCount="100000" sheet="1" objects="1" scenarios="1"/>
  <mergeCells count="2">
    <mergeCell ref="A1:B1"/>
    <mergeCell ref="A2:B2"/>
  </mergeCells>
  <dataValidations count="1">
    <dataValidation allowBlank="1" showInputMessage="1" showErrorMessage="1" error="Ошибка! Итоговый коэффициент больше 1" sqref="B5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</sheetPr>
  <dimension ref="A2:M440"/>
  <sheetViews>
    <sheetView zoomScale="85" zoomScaleNormal="85" workbookViewId="0">
      <pane ySplit="9" topLeftCell="A10" activePane="bottomLeft" state="frozenSplit"/>
      <selection pane="bottomLeft"/>
    </sheetView>
  </sheetViews>
  <sheetFormatPr defaultColWidth="9.1796875" defaultRowHeight="14.5"/>
  <cols>
    <col min="1" max="1" width="5.54296875" style="31" customWidth="1"/>
    <col min="2" max="2" width="9.1796875" style="31"/>
    <col min="3" max="3" width="38.26953125" style="31" customWidth="1"/>
    <col min="4" max="4" width="28.453125" style="31" customWidth="1"/>
    <col min="5" max="5" width="29.453125" style="31" customWidth="1"/>
    <col min="6" max="6" width="9.1796875" style="31"/>
    <col min="7" max="7" width="26.54296875" style="31" customWidth="1"/>
    <col min="8" max="8" width="18.7265625" style="31" customWidth="1"/>
    <col min="9" max="9" width="20.1796875" style="31" customWidth="1"/>
    <col min="10" max="10" width="9.1796875" style="31"/>
    <col min="11" max="11" width="16.1796875" style="11" customWidth="1"/>
    <col min="13" max="13" width="16.7265625" style="31" customWidth="1"/>
    <col min="14" max="16384" width="9.1796875" style="31"/>
  </cols>
  <sheetData>
    <row r="2" spans="2:13" ht="17.5">
      <c r="B2" s="108" t="s">
        <v>86</v>
      </c>
      <c r="C2" s="108"/>
      <c r="D2" s="108"/>
      <c r="E2" s="108"/>
      <c r="F2" s="108"/>
      <c r="G2" s="108"/>
      <c r="H2" s="108"/>
      <c r="I2" s="108"/>
      <c r="L2" s="31"/>
    </row>
    <row r="3" spans="2:13">
      <c r="B3" s="58"/>
      <c r="C3" s="59"/>
      <c r="D3" s="58" t="s">
        <v>284</v>
      </c>
      <c r="E3" s="60"/>
      <c r="F3" s="60"/>
      <c r="G3" s="60"/>
      <c r="H3" s="60"/>
      <c r="I3" s="59"/>
      <c r="L3" s="31"/>
    </row>
    <row r="4" spans="2:13">
      <c r="B4" s="109" t="s">
        <v>298</v>
      </c>
      <c r="C4" s="109"/>
      <c r="D4" s="39" t="s">
        <v>280</v>
      </c>
      <c r="E4" s="39" t="s">
        <v>281</v>
      </c>
      <c r="F4" s="75" t="s">
        <v>282</v>
      </c>
      <c r="G4" s="75"/>
      <c r="H4" s="75" t="s">
        <v>283</v>
      </c>
      <c r="I4" s="75"/>
      <c r="L4" s="31"/>
    </row>
    <row r="5" spans="2:13" s="32" customFormat="1" ht="36" customHeight="1">
      <c r="B5" s="110" t="s">
        <v>285</v>
      </c>
      <c r="C5" s="110"/>
      <c r="D5" s="33" t="str">
        <f>H57</f>
        <v>Не заполнен коэффициент снижения по подгруппе 1</v>
      </c>
      <c r="E5" s="40" t="str">
        <f>H198</f>
        <v>Не заполнен коэффициент снижения по подгруппе 2</v>
      </c>
      <c r="F5" s="76" t="str">
        <f>H282</f>
        <v>Не заполнен коэффициент снижения по подгруппе 3</v>
      </c>
      <c r="G5" s="76"/>
      <c r="H5" s="76" t="str">
        <f>H425</f>
        <v>Не заполнен коэффициент снижения по подгруппе 4</v>
      </c>
      <c r="I5" s="76"/>
      <c r="K5" s="11"/>
    </row>
    <row r="6" spans="2:13" ht="21.75" customHeight="1">
      <c r="B6" s="111" t="s">
        <v>286</v>
      </c>
      <c r="C6" s="111"/>
      <c r="D6" s="41">
        <f>F57</f>
        <v>0.4</v>
      </c>
      <c r="E6" s="30">
        <f>F198</f>
        <v>0.15</v>
      </c>
      <c r="F6" s="77">
        <f>F282</f>
        <v>0.1</v>
      </c>
      <c r="G6" s="77"/>
      <c r="H6" s="77">
        <f>F425</f>
        <v>0.05</v>
      </c>
      <c r="I6" s="77"/>
      <c r="L6" s="31"/>
    </row>
    <row r="7" spans="2:13" ht="48.75" customHeight="1" thickBot="1">
      <c r="B7" s="63" t="s">
        <v>287</v>
      </c>
      <c r="C7" s="64"/>
      <c r="D7" s="29" t="str">
        <f>IF(H58="Ошибка","Необходимо заполнить коэффициент по подгруппе № 1",H58)</f>
        <v>Необходимо заполнить коэффициент по подгруппе № 1</v>
      </c>
      <c r="E7" s="29" t="str">
        <f>IF(H199="Ошибка","Необходимо заполнить коэффициент по подгруппе № 2",H199)</f>
        <v>Необходимо заполнить коэффициент по подгруппе № 2</v>
      </c>
      <c r="F7" s="61" t="str">
        <f>IF(H283="Ошибка","Необходимо заполнить коэффициент по подгруппе № 3",H283)</f>
        <v>Необходимо заполнить коэффициент по подгруппе № 3</v>
      </c>
      <c r="G7" s="62"/>
      <c r="H7" s="61" t="str">
        <f>IF(H426="Ошибка","Необходимо заполнить коэффициент по подгруппе № 4",H426)</f>
        <v>Необходимо заполнить коэффициент по подгруппе № 4</v>
      </c>
      <c r="I7" s="62"/>
      <c r="L7" s="31"/>
    </row>
    <row r="8" spans="2:13" ht="28.5" customHeight="1">
      <c r="B8" s="65" t="s">
        <v>296</v>
      </c>
      <c r="C8" s="66"/>
      <c r="D8" s="67"/>
      <c r="E8" s="78">
        <f>SUM(F57,F198,F282,F425)</f>
        <v>0.70000000000000007</v>
      </c>
      <c r="F8" s="71" t="s">
        <v>297</v>
      </c>
      <c r="G8" s="72"/>
      <c r="H8" s="80" t="str">
        <f>IF(OR(H58="Ошибка",H199="Ошибка",H283="Ошибка",H426="Ошибка"),"Не корректно заполнена форма ТКП по группе 1",SUM(H58,H199,H283,H426))</f>
        <v>Не корректно заполнена форма ТКП по группе 1</v>
      </c>
      <c r="I8" s="81"/>
      <c r="L8" s="31"/>
    </row>
    <row r="9" spans="2:13" ht="24.75" customHeight="1" thickBot="1">
      <c r="B9" s="68"/>
      <c r="C9" s="69"/>
      <c r="D9" s="70"/>
      <c r="E9" s="79"/>
      <c r="F9" s="73"/>
      <c r="G9" s="74"/>
      <c r="H9" s="82"/>
      <c r="I9" s="83"/>
      <c r="L9" s="31"/>
    </row>
    <row r="10" spans="2:13">
      <c r="B10" s="12"/>
      <c r="C10" s="12"/>
      <c r="D10" s="12"/>
      <c r="E10" s="12"/>
      <c r="F10" s="12"/>
      <c r="G10" s="12"/>
      <c r="H10" s="12"/>
      <c r="I10" s="12"/>
      <c r="L10" s="31"/>
    </row>
    <row r="11" spans="2:13" ht="44.15" customHeight="1">
      <c r="B11" s="129" t="s">
        <v>99</v>
      </c>
      <c r="C11" s="129"/>
      <c r="D11" s="129"/>
      <c r="E11" s="20"/>
      <c r="F11" s="12"/>
      <c r="G11" s="37"/>
      <c r="H11" s="12"/>
      <c r="I11" s="12"/>
      <c r="L11" s="31"/>
    </row>
    <row r="12" spans="2:13" ht="80.25" customHeight="1">
      <c r="B12" s="38" t="s">
        <v>128</v>
      </c>
      <c r="C12" s="101" t="s">
        <v>1</v>
      </c>
      <c r="D12" s="101"/>
      <c r="E12" s="101"/>
      <c r="F12" s="38" t="s">
        <v>2</v>
      </c>
      <c r="G12" s="1" t="s">
        <v>3</v>
      </c>
      <c r="H12" s="1" t="s">
        <v>288</v>
      </c>
      <c r="I12" s="2" t="s">
        <v>5</v>
      </c>
      <c r="L12" s="31"/>
      <c r="M12" s="34"/>
    </row>
    <row r="13" spans="2:13" ht="15" customHeight="1">
      <c r="B13" s="13">
        <v>1</v>
      </c>
      <c r="C13" s="105" t="s">
        <v>103</v>
      </c>
      <c r="D13" s="102" t="s">
        <v>104</v>
      </c>
      <c r="E13" s="14" t="s">
        <v>105</v>
      </c>
      <c r="F13" s="13" t="s">
        <v>106</v>
      </c>
      <c r="G13" s="28">
        <v>2966.4406999999997</v>
      </c>
      <c r="H13" s="15">
        <f t="shared" ref="H13:H56" si="0">$E$11</f>
        <v>0</v>
      </c>
      <c r="I13" s="3">
        <f t="shared" ref="I13:I56" si="1">ROUND(IF(H13&lt;=1,G13*H13,"Коэффициент снижения не может быть больше 1.00"),2)</f>
        <v>0</v>
      </c>
      <c r="L13" s="31"/>
    </row>
    <row r="14" spans="2:13">
      <c r="B14" s="13">
        <v>2</v>
      </c>
      <c r="C14" s="106"/>
      <c r="D14" s="103"/>
      <c r="E14" s="14" t="s">
        <v>107</v>
      </c>
      <c r="F14" s="13" t="s">
        <v>106</v>
      </c>
      <c r="G14" s="28">
        <v>4479.1631500000003</v>
      </c>
      <c r="H14" s="15">
        <f t="shared" si="0"/>
        <v>0</v>
      </c>
      <c r="I14" s="3">
        <f t="shared" si="1"/>
        <v>0</v>
      </c>
      <c r="L14" s="31"/>
      <c r="M14" s="34"/>
    </row>
    <row r="15" spans="2:13">
      <c r="B15" s="13">
        <v>3</v>
      </c>
      <c r="C15" s="106"/>
      <c r="D15" s="103"/>
      <c r="E15" s="14" t="s">
        <v>108</v>
      </c>
      <c r="F15" s="13" t="s">
        <v>106</v>
      </c>
      <c r="G15" s="28">
        <v>3103.3765000000003</v>
      </c>
      <c r="H15" s="15">
        <f t="shared" si="0"/>
        <v>0</v>
      </c>
      <c r="I15" s="3">
        <f t="shared" si="1"/>
        <v>0</v>
      </c>
      <c r="L15" s="31"/>
    </row>
    <row r="16" spans="2:13" ht="26">
      <c r="B16" s="13">
        <v>4</v>
      </c>
      <c r="C16" s="106"/>
      <c r="D16" s="103"/>
      <c r="E16" s="14" t="s">
        <v>109</v>
      </c>
      <c r="F16" s="13" t="s">
        <v>106</v>
      </c>
      <c r="G16" s="28">
        <v>2445.68975</v>
      </c>
      <c r="H16" s="15">
        <f t="shared" si="0"/>
        <v>0</v>
      </c>
      <c r="I16" s="3">
        <f t="shared" si="1"/>
        <v>0</v>
      </c>
      <c r="L16" s="31"/>
      <c r="M16" s="35"/>
    </row>
    <row r="17" spans="2:13">
      <c r="B17" s="13">
        <v>5</v>
      </c>
      <c r="C17" s="106"/>
      <c r="D17" s="104"/>
      <c r="E17" s="14" t="s">
        <v>110</v>
      </c>
      <c r="F17" s="13" t="s">
        <v>106</v>
      </c>
      <c r="G17" s="28">
        <v>3495.4736499999999</v>
      </c>
      <c r="H17" s="15">
        <f t="shared" si="0"/>
        <v>0</v>
      </c>
      <c r="I17" s="3">
        <f t="shared" si="1"/>
        <v>0</v>
      </c>
      <c r="L17" s="31"/>
    </row>
    <row r="18" spans="2:13" ht="15" customHeight="1">
      <c r="B18" s="13">
        <v>6</v>
      </c>
      <c r="C18" s="107"/>
      <c r="D18" s="87" t="s">
        <v>111</v>
      </c>
      <c r="E18" s="89"/>
      <c r="F18" s="13" t="s">
        <v>106</v>
      </c>
      <c r="G18" s="28">
        <v>2584.6707999999999</v>
      </c>
      <c r="H18" s="15">
        <f t="shared" si="0"/>
        <v>0</v>
      </c>
      <c r="I18" s="3">
        <f t="shared" si="1"/>
        <v>0</v>
      </c>
      <c r="L18" s="31"/>
      <c r="M18" s="34"/>
    </row>
    <row r="19" spans="2:13">
      <c r="B19" s="13">
        <v>7</v>
      </c>
      <c r="C19" s="92" t="s">
        <v>112</v>
      </c>
      <c r="D19" s="102" t="s">
        <v>113</v>
      </c>
      <c r="E19" s="14" t="s">
        <v>114</v>
      </c>
      <c r="F19" s="13" t="s">
        <v>106</v>
      </c>
      <c r="G19" s="28">
        <v>2287.4782999999998</v>
      </c>
      <c r="H19" s="15">
        <f t="shared" si="0"/>
        <v>0</v>
      </c>
      <c r="I19" s="3">
        <f t="shared" si="1"/>
        <v>0</v>
      </c>
      <c r="L19" s="31"/>
    </row>
    <row r="20" spans="2:13">
      <c r="B20" s="13">
        <v>8</v>
      </c>
      <c r="C20" s="93"/>
      <c r="D20" s="103"/>
      <c r="E20" s="14" t="s">
        <v>115</v>
      </c>
      <c r="F20" s="13" t="s">
        <v>106</v>
      </c>
      <c r="G20" s="28">
        <v>2477.2573000000002</v>
      </c>
      <c r="H20" s="15">
        <f t="shared" si="0"/>
        <v>0</v>
      </c>
      <c r="I20" s="3">
        <f t="shared" si="1"/>
        <v>0</v>
      </c>
      <c r="L20" s="31"/>
      <c r="M20" s="34"/>
    </row>
    <row r="21" spans="2:13">
      <c r="B21" s="13">
        <v>9</v>
      </c>
      <c r="C21" s="93"/>
      <c r="D21" s="103"/>
      <c r="E21" s="14" t="s">
        <v>116</v>
      </c>
      <c r="F21" s="13" t="s">
        <v>106</v>
      </c>
      <c r="G21" s="28">
        <v>2692.3620499999997</v>
      </c>
      <c r="H21" s="15">
        <f t="shared" si="0"/>
        <v>0</v>
      </c>
      <c r="I21" s="3">
        <f t="shared" si="1"/>
        <v>0</v>
      </c>
      <c r="L21" s="31"/>
    </row>
    <row r="22" spans="2:13" ht="15" customHeight="1">
      <c r="B22" s="13">
        <v>10</v>
      </c>
      <c r="C22" s="93"/>
      <c r="D22" s="103"/>
      <c r="E22" s="14" t="s">
        <v>117</v>
      </c>
      <c r="F22" s="13" t="s">
        <v>106</v>
      </c>
      <c r="G22" s="28">
        <v>2797.1142</v>
      </c>
      <c r="H22" s="15">
        <f t="shared" si="0"/>
        <v>0</v>
      </c>
      <c r="I22" s="3">
        <f t="shared" si="1"/>
        <v>0</v>
      </c>
      <c r="L22" s="31"/>
    </row>
    <row r="23" spans="2:13">
      <c r="B23" s="13">
        <v>11</v>
      </c>
      <c r="C23" s="94"/>
      <c r="D23" s="104"/>
      <c r="E23" s="14" t="s">
        <v>118</v>
      </c>
      <c r="F23" s="13" t="s">
        <v>106</v>
      </c>
      <c r="G23" s="28">
        <v>2288.6347499999997</v>
      </c>
      <c r="H23" s="15">
        <f t="shared" si="0"/>
        <v>0</v>
      </c>
      <c r="I23" s="3">
        <f t="shared" si="1"/>
        <v>0</v>
      </c>
      <c r="L23" s="31"/>
    </row>
    <row r="24" spans="2:13">
      <c r="B24" s="13">
        <v>12</v>
      </c>
      <c r="C24" s="92" t="s">
        <v>8</v>
      </c>
      <c r="D24" s="95" t="s">
        <v>104</v>
      </c>
      <c r="E24" s="44" t="s">
        <v>105</v>
      </c>
      <c r="F24" s="43" t="s">
        <v>106</v>
      </c>
      <c r="G24" s="28">
        <v>1025.2863500000001</v>
      </c>
      <c r="H24" s="15">
        <f t="shared" si="0"/>
        <v>0</v>
      </c>
      <c r="I24" s="3">
        <f t="shared" si="1"/>
        <v>0</v>
      </c>
      <c r="L24" s="31"/>
    </row>
    <row r="25" spans="2:13">
      <c r="B25" s="13">
        <v>13</v>
      </c>
      <c r="C25" s="93"/>
      <c r="D25" s="96"/>
      <c r="E25" s="44" t="s">
        <v>107</v>
      </c>
      <c r="F25" s="43" t="s">
        <v>106</v>
      </c>
      <c r="G25" s="28">
        <v>1710.7279000000001</v>
      </c>
      <c r="H25" s="15">
        <f t="shared" si="0"/>
        <v>0</v>
      </c>
      <c r="I25" s="3">
        <f t="shared" si="1"/>
        <v>0</v>
      </c>
      <c r="L25" s="31"/>
    </row>
    <row r="26" spans="2:13">
      <c r="B26" s="13">
        <v>14</v>
      </c>
      <c r="C26" s="93"/>
      <c r="D26" s="96"/>
      <c r="E26" s="44" t="s">
        <v>119</v>
      </c>
      <c r="F26" s="43" t="s">
        <v>106</v>
      </c>
      <c r="G26" s="28">
        <v>3159.2942857142857</v>
      </c>
      <c r="H26" s="15">
        <f t="shared" si="0"/>
        <v>0</v>
      </c>
      <c r="I26" s="3">
        <f t="shared" si="1"/>
        <v>0</v>
      </c>
      <c r="L26" s="31"/>
    </row>
    <row r="27" spans="2:13" ht="15" customHeight="1">
      <c r="B27" s="13">
        <v>15</v>
      </c>
      <c r="C27" s="93"/>
      <c r="D27" s="97"/>
      <c r="E27" s="44" t="s">
        <v>110</v>
      </c>
      <c r="F27" s="43" t="s">
        <v>106</v>
      </c>
      <c r="G27" s="28">
        <v>960.40899999999999</v>
      </c>
      <c r="H27" s="15">
        <f t="shared" si="0"/>
        <v>0</v>
      </c>
      <c r="I27" s="3">
        <f t="shared" si="1"/>
        <v>0</v>
      </c>
      <c r="L27" s="31"/>
    </row>
    <row r="28" spans="2:13">
      <c r="B28" s="13">
        <v>16</v>
      </c>
      <c r="C28" s="94"/>
      <c r="D28" s="90" t="s">
        <v>111</v>
      </c>
      <c r="E28" s="91"/>
      <c r="F28" s="43" t="s">
        <v>106</v>
      </c>
      <c r="G28" s="28">
        <v>1581.3822499999999</v>
      </c>
      <c r="H28" s="15">
        <f t="shared" si="0"/>
        <v>0</v>
      </c>
      <c r="I28" s="3">
        <f t="shared" si="1"/>
        <v>0</v>
      </c>
      <c r="L28" s="31"/>
    </row>
    <row r="29" spans="2:13">
      <c r="B29" s="13">
        <v>17</v>
      </c>
      <c r="C29" s="92" t="s">
        <v>120</v>
      </c>
      <c r="D29" s="95" t="s">
        <v>104</v>
      </c>
      <c r="E29" s="44" t="s">
        <v>105</v>
      </c>
      <c r="F29" s="43" t="s">
        <v>106</v>
      </c>
      <c r="G29" s="28">
        <v>1444.9312500000001</v>
      </c>
      <c r="H29" s="15">
        <f t="shared" si="0"/>
        <v>0</v>
      </c>
      <c r="I29" s="3">
        <f t="shared" si="1"/>
        <v>0</v>
      </c>
      <c r="L29" s="31"/>
    </row>
    <row r="30" spans="2:13">
      <c r="B30" s="13">
        <v>18</v>
      </c>
      <c r="C30" s="93"/>
      <c r="D30" s="96"/>
      <c r="E30" s="44" t="s">
        <v>107</v>
      </c>
      <c r="F30" s="43" t="s">
        <v>106</v>
      </c>
      <c r="G30" s="28">
        <v>1543.59815</v>
      </c>
      <c r="H30" s="15">
        <f t="shared" si="0"/>
        <v>0</v>
      </c>
      <c r="I30" s="3">
        <f t="shared" si="1"/>
        <v>0</v>
      </c>
      <c r="L30" s="31"/>
    </row>
    <row r="31" spans="2:13">
      <c r="B31" s="13">
        <v>19</v>
      </c>
      <c r="C31" s="93"/>
      <c r="D31" s="96"/>
      <c r="E31" s="44" t="s">
        <v>119</v>
      </c>
      <c r="F31" s="43" t="s">
        <v>106</v>
      </c>
      <c r="G31" s="28">
        <v>1552.7942</v>
      </c>
      <c r="H31" s="15">
        <f t="shared" si="0"/>
        <v>0</v>
      </c>
      <c r="I31" s="3">
        <f t="shared" si="1"/>
        <v>0</v>
      </c>
      <c r="L31" s="31"/>
    </row>
    <row r="32" spans="2:13">
      <c r="B32" s="13">
        <v>20</v>
      </c>
      <c r="C32" s="93"/>
      <c r="D32" s="97"/>
      <c r="E32" s="44" t="s">
        <v>110</v>
      </c>
      <c r="F32" s="43" t="s">
        <v>106</v>
      </c>
      <c r="G32" s="28">
        <v>1335.0988000000002</v>
      </c>
      <c r="H32" s="15">
        <f t="shared" si="0"/>
        <v>0</v>
      </c>
      <c r="I32" s="3">
        <f t="shared" si="1"/>
        <v>0</v>
      </c>
      <c r="L32" s="31"/>
    </row>
    <row r="33" spans="2:12" ht="15" customHeight="1">
      <c r="B33" s="13">
        <v>21</v>
      </c>
      <c r="C33" s="94"/>
      <c r="D33" s="90" t="s">
        <v>111</v>
      </c>
      <c r="E33" s="91"/>
      <c r="F33" s="43" t="s">
        <v>106</v>
      </c>
      <c r="G33" s="28">
        <v>1552.6224999999999</v>
      </c>
      <c r="H33" s="15">
        <f t="shared" si="0"/>
        <v>0</v>
      </c>
      <c r="I33" s="3">
        <f t="shared" si="1"/>
        <v>0</v>
      </c>
      <c r="L33" s="31"/>
    </row>
    <row r="34" spans="2:12">
      <c r="B34" s="13">
        <v>22</v>
      </c>
      <c r="C34" s="98" t="s">
        <v>121</v>
      </c>
      <c r="D34" s="95" t="s">
        <v>104</v>
      </c>
      <c r="E34" s="44" t="s">
        <v>105</v>
      </c>
      <c r="F34" s="43" t="s">
        <v>106</v>
      </c>
      <c r="G34" s="28">
        <v>1314.212</v>
      </c>
      <c r="H34" s="15">
        <f t="shared" si="0"/>
        <v>0</v>
      </c>
      <c r="I34" s="3">
        <f t="shared" si="1"/>
        <v>0</v>
      </c>
      <c r="L34" s="31"/>
    </row>
    <row r="35" spans="2:12">
      <c r="B35" s="13">
        <v>23</v>
      </c>
      <c r="C35" s="99"/>
      <c r="D35" s="96"/>
      <c r="E35" s="44" t="s">
        <v>107</v>
      </c>
      <c r="F35" s="43" t="s">
        <v>106</v>
      </c>
      <c r="G35" s="28">
        <v>1391.78</v>
      </c>
      <c r="H35" s="15">
        <f t="shared" si="0"/>
        <v>0</v>
      </c>
      <c r="I35" s="3">
        <f t="shared" si="1"/>
        <v>0</v>
      </c>
      <c r="L35" s="31"/>
    </row>
    <row r="36" spans="2:12">
      <c r="B36" s="13">
        <v>24</v>
      </c>
      <c r="C36" s="99"/>
      <c r="D36" s="96"/>
      <c r="E36" s="44" t="s">
        <v>119</v>
      </c>
      <c r="F36" s="43" t="s">
        <v>106</v>
      </c>
      <c r="G36" s="28">
        <v>1334.3059499999999</v>
      </c>
      <c r="H36" s="15">
        <f t="shared" si="0"/>
        <v>0</v>
      </c>
      <c r="I36" s="3">
        <f t="shared" si="1"/>
        <v>0</v>
      </c>
      <c r="L36" s="31"/>
    </row>
    <row r="37" spans="2:12">
      <c r="B37" s="13">
        <v>25</v>
      </c>
      <c r="C37" s="99"/>
      <c r="D37" s="97"/>
      <c r="E37" s="44" t="s">
        <v>110</v>
      </c>
      <c r="F37" s="43" t="s">
        <v>106</v>
      </c>
      <c r="G37" s="28">
        <v>1255.0057999999999</v>
      </c>
      <c r="H37" s="15">
        <f t="shared" si="0"/>
        <v>0</v>
      </c>
      <c r="I37" s="3">
        <f t="shared" si="1"/>
        <v>0</v>
      </c>
      <c r="L37" s="31"/>
    </row>
    <row r="38" spans="2:12" ht="15" customHeight="1">
      <c r="B38" s="13">
        <v>26</v>
      </c>
      <c r="C38" s="100"/>
      <c r="D38" s="90" t="s">
        <v>111</v>
      </c>
      <c r="E38" s="91"/>
      <c r="F38" s="43" t="s">
        <v>106</v>
      </c>
      <c r="G38" s="28">
        <v>1222.19595</v>
      </c>
      <c r="H38" s="15">
        <f t="shared" si="0"/>
        <v>0</v>
      </c>
      <c r="I38" s="3">
        <f t="shared" si="1"/>
        <v>0</v>
      </c>
      <c r="L38" s="31"/>
    </row>
    <row r="39" spans="2:12" ht="15" customHeight="1">
      <c r="B39" s="13">
        <v>27</v>
      </c>
      <c r="C39" s="92" t="s">
        <v>122</v>
      </c>
      <c r="D39" s="95" t="s">
        <v>104</v>
      </c>
      <c r="E39" s="44" t="s">
        <v>105</v>
      </c>
      <c r="F39" s="43" t="s">
        <v>106</v>
      </c>
      <c r="G39" s="28">
        <v>1134.98245</v>
      </c>
      <c r="H39" s="15">
        <f t="shared" si="0"/>
        <v>0</v>
      </c>
      <c r="I39" s="3">
        <f t="shared" si="1"/>
        <v>0</v>
      </c>
      <c r="L39" s="31"/>
    </row>
    <row r="40" spans="2:12" ht="15" customHeight="1">
      <c r="B40" s="13">
        <v>28</v>
      </c>
      <c r="C40" s="93"/>
      <c r="D40" s="96"/>
      <c r="E40" s="44" t="s">
        <v>107</v>
      </c>
      <c r="F40" s="43" t="s">
        <v>106</v>
      </c>
      <c r="G40" s="28">
        <v>1134.98245</v>
      </c>
      <c r="H40" s="15">
        <f t="shared" si="0"/>
        <v>0</v>
      </c>
      <c r="I40" s="3">
        <f t="shared" si="1"/>
        <v>0</v>
      </c>
      <c r="L40" s="31"/>
    </row>
    <row r="41" spans="2:12">
      <c r="B41" s="13">
        <v>29</v>
      </c>
      <c r="C41" s="93"/>
      <c r="D41" s="96"/>
      <c r="E41" s="44" t="s">
        <v>119</v>
      </c>
      <c r="F41" s="43" t="s">
        <v>106</v>
      </c>
      <c r="G41" s="28">
        <v>1533.1611428571427</v>
      </c>
      <c r="H41" s="15">
        <f t="shared" si="0"/>
        <v>0</v>
      </c>
      <c r="I41" s="3">
        <f t="shared" si="1"/>
        <v>0</v>
      </c>
      <c r="L41" s="31"/>
    </row>
    <row r="42" spans="2:12">
      <c r="B42" s="13">
        <v>30</v>
      </c>
      <c r="C42" s="93"/>
      <c r="D42" s="97"/>
      <c r="E42" s="44" t="s">
        <v>110</v>
      </c>
      <c r="F42" s="43" t="s">
        <v>106</v>
      </c>
      <c r="G42" s="28">
        <v>775.86685</v>
      </c>
      <c r="H42" s="15">
        <f t="shared" si="0"/>
        <v>0</v>
      </c>
      <c r="I42" s="3">
        <f t="shared" si="1"/>
        <v>0</v>
      </c>
      <c r="L42" s="31"/>
    </row>
    <row r="43" spans="2:12">
      <c r="B43" s="13">
        <v>31</v>
      </c>
      <c r="C43" s="94"/>
      <c r="D43" s="90" t="s">
        <v>111</v>
      </c>
      <c r="E43" s="91"/>
      <c r="F43" s="43" t="s">
        <v>106</v>
      </c>
      <c r="G43" s="28">
        <v>792.21875</v>
      </c>
      <c r="H43" s="15">
        <f t="shared" si="0"/>
        <v>0</v>
      </c>
      <c r="I43" s="3">
        <f t="shared" si="1"/>
        <v>0</v>
      </c>
      <c r="L43" s="31"/>
    </row>
    <row r="44" spans="2:12">
      <c r="B44" s="13">
        <v>32</v>
      </c>
      <c r="C44" s="92" t="s">
        <v>123</v>
      </c>
      <c r="D44" s="95" t="s">
        <v>104</v>
      </c>
      <c r="E44" s="44" t="s">
        <v>105</v>
      </c>
      <c r="F44" s="43" t="s">
        <v>106</v>
      </c>
      <c r="G44" s="28">
        <v>1270.1861000000001</v>
      </c>
      <c r="H44" s="15">
        <f t="shared" si="0"/>
        <v>0</v>
      </c>
      <c r="I44" s="3">
        <f t="shared" si="1"/>
        <v>0</v>
      </c>
      <c r="L44" s="31"/>
    </row>
    <row r="45" spans="2:12" ht="15" customHeight="1">
      <c r="B45" s="13">
        <v>33</v>
      </c>
      <c r="C45" s="93"/>
      <c r="D45" s="96"/>
      <c r="E45" s="44" t="s">
        <v>107</v>
      </c>
      <c r="F45" s="43" t="s">
        <v>106</v>
      </c>
      <c r="G45" s="28">
        <v>2254.5018000000005</v>
      </c>
      <c r="H45" s="15">
        <f t="shared" si="0"/>
        <v>0</v>
      </c>
      <c r="I45" s="3">
        <f t="shared" si="1"/>
        <v>0</v>
      </c>
      <c r="L45" s="31"/>
    </row>
    <row r="46" spans="2:12">
      <c r="B46" s="13">
        <v>34</v>
      </c>
      <c r="C46" s="93"/>
      <c r="D46" s="96"/>
      <c r="E46" s="44" t="s">
        <v>119</v>
      </c>
      <c r="F46" s="43" t="s">
        <v>106</v>
      </c>
      <c r="G46" s="28">
        <v>2379.5828571428574</v>
      </c>
      <c r="H46" s="15">
        <f t="shared" si="0"/>
        <v>0</v>
      </c>
      <c r="I46" s="3">
        <f t="shared" si="1"/>
        <v>0</v>
      </c>
      <c r="L46" s="31"/>
    </row>
    <row r="47" spans="2:12">
      <c r="B47" s="13">
        <v>35</v>
      </c>
      <c r="C47" s="93"/>
      <c r="D47" s="97"/>
      <c r="E47" s="44" t="s">
        <v>110</v>
      </c>
      <c r="F47" s="43" t="s">
        <v>106</v>
      </c>
      <c r="G47" s="28">
        <v>1487.4169000000002</v>
      </c>
      <c r="H47" s="15">
        <f t="shared" si="0"/>
        <v>0</v>
      </c>
      <c r="I47" s="3">
        <f t="shared" si="1"/>
        <v>0</v>
      </c>
      <c r="L47" s="31"/>
    </row>
    <row r="48" spans="2:12">
      <c r="B48" s="13">
        <v>36</v>
      </c>
      <c r="C48" s="94"/>
      <c r="D48" s="90" t="s">
        <v>111</v>
      </c>
      <c r="E48" s="91"/>
      <c r="F48" s="43" t="s">
        <v>106</v>
      </c>
      <c r="G48" s="28">
        <v>1251.2637500000001</v>
      </c>
      <c r="H48" s="15">
        <f t="shared" si="0"/>
        <v>0</v>
      </c>
      <c r="I48" s="3">
        <f t="shared" si="1"/>
        <v>0</v>
      </c>
      <c r="L48" s="31"/>
    </row>
    <row r="49" spans="2:12" ht="24" customHeight="1">
      <c r="B49" s="13">
        <v>37</v>
      </c>
      <c r="C49" s="92" t="s">
        <v>124</v>
      </c>
      <c r="D49" s="95" t="s">
        <v>113</v>
      </c>
      <c r="E49" s="44" t="s">
        <v>114</v>
      </c>
      <c r="F49" s="43" t="s">
        <v>106</v>
      </c>
      <c r="G49" s="28">
        <v>1550.9610500000001</v>
      </c>
      <c r="H49" s="15">
        <f t="shared" si="0"/>
        <v>0</v>
      </c>
      <c r="I49" s="3">
        <f t="shared" si="1"/>
        <v>0</v>
      </c>
      <c r="L49" s="31"/>
    </row>
    <row r="50" spans="2:12" ht="31.5" customHeight="1">
      <c r="B50" s="13">
        <v>38</v>
      </c>
      <c r="C50" s="93"/>
      <c r="D50" s="96"/>
      <c r="E50" s="44" t="s">
        <v>115</v>
      </c>
      <c r="F50" s="43" t="s">
        <v>106</v>
      </c>
      <c r="G50" s="28">
        <v>2197.08835</v>
      </c>
      <c r="H50" s="15">
        <f t="shared" si="0"/>
        <v>0</v>
      </c>
      <c r="I50" s="3">
        <f t="shared" si="1"/>
        <v>0</v>
      </c>
      <c r="L50" s="31"/>
    </row>
    <row r="51" spans="2:12" ht="15" customHeight="1">
      <c r="B51" s="13">
        <v>39</v>
      </c>
      <c r="C51" s="93"/>
      <c r="D51" s="96"/>
      <c r="E51" s="44" t="s">
        <v>116</v>
      </c>
      <c r="F51" s="43" t="s">
        <v>106</v>
      </c>
      <c r="G51" s="28">
        <v>2213.2180500000004</v>
      </c>
      <c r="H51" s="15">
        <f t="shared" si="0"/>
        <v>0</v>
      </c>
      <c r="I51" s="3">
        <f t="shared" si="1"/>
        <v>0</v>
      </c>
      <c r="L51" s="31"/>
    </row>
    <row r="52" spans="2:12" ht="15" customHeight="1">
      <c r="B52" s="13">
        <v>40</v>
      </c>
      <c r="C52" s="93"/>
      <c r="D52" s="96"/>
      <c r="E52" s="44" t="s">
        <v>117</v>
      </c>
      <c r="F52" s="43" t="s">
        <v>106</v>
      </c>
      <c r="G52" s="28">
        <v>2213.2180500000004</v>
      </c>
      <c r="H52" s="15">
        <f t="shared" si="0"/>
        <v>0</v>
      </c>
      <c r="I52" s="3">
        <f t="shared" si="1"/>
        <v>0</v>
      </c>
      <c r="L52" s="31"/>
    </row>
    <row r="53" spans="2:12" ht="15" customHeight="1">
      <c r="B53" s="13">
        <v>41</v>
      </c>
      <c r="C53" s="94"/>
      <c r="D53" s="97"/>
      <c r="E53" s="44" t="s">
        <v>118</v>
      </c>
      <c r="F53" s="43" t="s">
        <v>106</v>
      </c>
      <c r="G53" s="28">
        <v>2213.2180500000004</v>
      </c>
      <c r="H53" s="15">
        <f t="shared" si="0"/>
        <v>0</v>
      </c>
      <c r="I53" s="3">
        <f t="shared" si="1"/>
        <v>0</v>
      </c>
      <c r="L53" s="31"/>
    </row>
    <row r="54" spans="2:12">
      <c r="B54" s="13">
        <v>42</v>
      </c>
      <c r="C54" s="16" t="s">
        <v>125</v>
      </c>
      <c r="D54" s="84" t="s">
        <v>126</v>
      </c>
      <c r="E54" s="86"/>
      <c r="F54" s="43" t="s">
        <v>106</v>
      </c>
      <c r="G54" s="28">
        <v>1267.0702500000002</v>
      </c>
      <c r="H54" s="15">
        <f t="shared" si="0"/>
        <v>0</v>
      </c>
      <c r="I54" s="3">
        <f t="shared" si="1"/>
        <v>0</v>
      </c>
      <c r="L54" s="31"/>
    </row>
    <row r="55" spans="2:12" ht="26.25" customHeight="1">
      <c r="B55" s="13">
        <v>43</v>
      </c>
      <c r="C55" s="84" t="s">
        <v>127</v>
      </c>
      <c r="D55" s="85"/>
      <c r="E55" s="86"/>
      <c r="F55" s="43" t="s">
        <v>37</v>
      </c>
      <c r="G55" s="28">
        <v>30.800000000000004</v>
      </c>
      <c r="H55" s="15">
        <f t="shared" si="0"/>
        <v>0</v>
      </c>
      <c r="I55" s="3">
        <f t="shared" si="1"/>
        <v>0</v>
      </c>
      <c r="L55" s="31"/>
    </row>
    <row r="56" spans="2:12" ht="20.25" customHeight="1">
      <c r="B56" s="13">
        <v>44</v>
      </c>
      <c r="C56" s="84" t="s">
        <v>40</v>
      </c>
      <c r="D56" s="85"/>
      <c r="E56" s="86"/>
      <c r="F56" s="43" t="s">
        <v>41</v>
      </c>
      <c r="G56" s="28">
        <v>8494.8575000000001</v>
      </c>
      <c r="H56" s="15">
        <f t="shared" si="0"/>
        <v>0</v>
      </c>
      <c r="I56" s="3">
        <f t="shared" si="1"/>
        <v>0</v>
      </c>
      <c r="L56" s="31"/>
    </row>
    <row r="57" spans="2:12" ht="26">
      <c r="B57" s="123" t="s">
        <v>275</v>
      </c>
      <c r="C57" s="123"/>
      <c r="D57" s="123"/>
      <c r="E57" s="123"/>
      <c r="F57" s="122">
        <v>0.4</v>
      </c>
      <c r="G57" s="8" t="s">
        <v>91</v>
      </c>
      <c r="H57" s="112" t="str">
        <f>IF(COUNTIF(H13:H56,0),"Не заполнен коэффициент снижения по подгруппе 1",E11)</f>
        <v>Не заполнен коэффициент снижения по подгруппе 1</v>
      </c>
      <c r="I57" s="112"/>
      <c r="L57" s="31"/>
    </row>
    <row r="58" spans="2:12" ht="39">
      <c r="B58" s="123"/>
      <c r="C58" s="123"/>
      <c r="D58" s="123"/>
      <c r="E58" s="123"/>
      <c r="F58" s="122"/>
      <c r="G58" s="8" t="s">
        <v>92</v>
      </c>
      <c r="H58" s="113" t="str">
        <f>IF(H57&lt;=1,H57*F57,"Ошибка")</f>
        <v>Ошибка</v>
      </c>
      <c r="I58" s="113"/>
      <c r="L58" s="31"/>
    </row>
    <row r="60" spans="2:12" ht="60.65" customHeight="1">
      <c r="B60" s="129" t="s">
        <v>100</v>
      </c>
      <c r="C60" s="129"/>
      <c r="D60" s="129"/>
      <c r="E60" s="20"/>
      <c r="L60" s="31"/>
    </row>
    <row r="61" spans="2:12" ht="90" customHeight="1">
      <c r="B61" s="38" t="s">
        <v>128</v>
      </c>
      <c r="C61" s="101" t="s">
        <v>1</v>
      </c>
      <c r="D61" s="101"/>
      <c r="E61" s="101"/>
      <c r="F61" s="38" t="s">
        <v>2</v>
      </c>
      <c r="G61" s="1" t="s">
        <v>3</v>
      </c>
      <c r="H61" s="1" t="s">
        <v>288</v>
      </c>
      <c r="I61" s="2" t="s">
        <v>5</v>
      </c>
      <c r="L61" s="31"/>
    </row>
    <row r="62" spans="2:12" ht="15" customHeight="1">
      <c r="B62" s="43">
        <v>45</v>
      </c>
      <c r="C62" s="92" t="s">
        <v>129</v>
      </c>
      <c r="D62" s="95" t="s">
        <v>104</v>
      </c>
      <c r="E62" s="44" t="s">
        <v>105</v>
      </c>
      <c r="F62" s="43" t="s">
        <v>106</v>
      </c>
      <c r="G62" s="28">
        <v>1145.23395</v>
      </c>
      <c r="H62" s="15">
        <f t="shared" ref="H62:H93" si="2">$E$60</f>
        <v>0</v>
      </c>
      <c r="I62" s="3">
        <f t="shared" ref="I62:I93" si="3">ROUND(IF(H62&lt;=1,G62*H62,"Коэффициент снижения не может быть больше 1.00"),2)</f>
        <v>0</v>
      </c>
      <c r="L62" s="31"/>
    </row>
    <row r="63" spans="2:12">
      <c r="B63" s="43">
        <v>46</v>
      </c>
      <c r="C63" s="93"/>
      <c r="D63" s="96"/>
      <c r="E63" s="44" t="s">
        <v>107</v>
      </c>
      <c r="F63" s="43" t="s">
        <v>106</v>
      </c>
      <c r="G63" s="28">
        <v>1145.23395</v>
      </c>
      <c r="H63" s="15">
        <f t="shared" si="2"/>
        <v>0</v>
      </c>
      <c r="I63" s="3">
        <f t="shared" si="3"/>
        <v>0</v>
      </c>
      <c r="L63" s="31"/>
    </row>
    <row r="64" spans="2:12">
      <c r="B64" s="45">
        <v>47</v>
      </c>
      <c r="C64" s="93"/>
      <c r="D64" s="96"/>
      <c r="E64" s="44" t="s">
        <v>119</v>
      </c>
      <c r="F64" s="43" t="s">
        <v>106</v>
      </c>
      <c r="G64" s="28">
        <v>2177.3038571428574</v>
      </c>
      <c r="H64" s="15">
        <f t="shared" si="2"/>
        <v>0</v>
      </c>
      <c r="I64" s="3">
        <f t="shared" si="3"/>
        <v>0</v>
      </c>
      <c r="L64" s="31"/>
    </row>
    <row r="65" spans="2:12" ht="15" customHeight="1">
      <c r="B65" s="45">
        <v>48</v>
      </c>
      <c r="C65" s="93"/>
      <c r="D65" s="97"/>
      <c r="E65" s="44" t="s">
        <v>110</v>
      </c>
      <c r="F65" s="43" t="s">
        <v>106</v>
      </c>
      <c r="G65" s="28">
        <v>617.49884999999995</v>
      </c>
      <c r="H65" s="15">
        <f t="shared" si="2"/>
        <v>0</v>
      </c>
      <c r="I65" s="3">
        <f t="shared" si="3"/>
        <v>0</v>
      </c>
      <c r="L65" s="31"/>
    </row>
    <row r="66" spans="2:12" ht="15" customHeight="1">
      <c r="B66" s="45">
        <v>49</v>
      </c>
      <c r="C66" s="94"/>
      <c r="D66" s="90" t="s">
        <v>111</v>
      </c>
      <c r="E66" s="91"/>
      <c r="F66" s="43" t="s">
        <v>106</v>
      </c>
      <c r="G66" s="28">
        <v>616.00405000000001</v>
      </c>
      <c r="H66" s="15">
        <f t="shared" si="2"/>
        <v>0</v>
      </c>
      <c r="I66" s="3">
        <f t="shared" si="3"/>
        <v>0</v>
      </c>
      <c r="L66" s="31"/>
    </row>
    <row r="67" spans="2:12" ht="15" customHeight="1">
      <c r="B67" s="45">
        <v>50</v>
      </c>
      <c r="C67" s="92" t="s">
        <v>9</v>
      </c>
      <c r="D67" s="95" t="s">
        <v>104</v>
      </c>
      <c r="E67" s="44" t="s">
        <v>105</v>
      </c>
      <c r="F67" s="43" t="s">
        <v>106</v>
      </c>
      <c r="G67" s="28">
        <v>1078.7254500000001</v>
      </c>
      <c r="H67" s="15">
        <f t="shared" si="2"/>
        <v>0</v>
      </c>
      <c r="I67" s="3">
        <f t="shared" si="3"/>
        <v>0</v>
      </c>
      <c r="L67" s="31"/>
    </row>
    <row r="68" spans="2:12">
      <c r="B68" s="45">
        <v>51</v>
      </c>
      <c r="C68" s="93"/>
      <c r="D68" s="96"/>
      <c r="E68" s="44" t="s">
        <v>107</v>
      </c>
      <c r="F68" s="43" t="s">
        <v>106</v>
      </c>
      <c r="G68" s="28">
        <v>613.05484999999987</v>
      </c>
      <c r="H68" s="15">
        <f t="shared" si="2"/>
        <v>0</v>
      </c>
      <c r="I68" s="3">
        <f t="shared" si="3"/>
        <v>0</v>
      </c>
      <c r="L68" s="31"/>
    </row>
    <row r="69" spans="2:12">
      <c r="B69" s="45">
        <v>52</v>
      </c>
      <c r="C69" s="93"/>
      <c r="D69" s="96"/>
      <c r="E69" s="44" t="s">
        <v>119</v>
      </c>
      <c r="F69" s="43" t="s">
        <v>106</v>
      </c>
      <c r="G69" s="28">
        <v>879.85645</v>
      </c>
      <c r="H69" s="15">
        <f t="shared" si="2"/>
        <v>0</v>
      </c>
      <c r="I69" s="3">
        <f t="shared" si="3"/>
        <v>0</v>
      </c>
      <c r="L69" s="31"/>
    </row>
    <row r="70" spans="2:12" ht="15" customHeight="1">
      <c r="B70" s="45">
        <v>53</v>
      </c>
      <c r="C70" s="93"/>
      <c r="D70" s="97"/>
      <c r="E70" s="44" t="s">
        <v>110</v>
      </c>
      <c r="F70" s="43" t="s">
        <v>106</v>
      </c>
      <c r="G70" s="28">
        <v>669.49869999999999</v>
      </c>
      <c r="H70" s="15">
        <f t="shared" si="2"/>
        <v>0</v>
      </c>
      <c r="I70" s="3">
        <f t="shared" si="3"/>
        <v>0</v>
      </c>
      <c r="L70" s="31"/>
    </row>
    <row r="71" spans="2:12" ht="15" customHeight="1">
      <c r="B71" s="45">
        <v>54</v>
      </c>
      <c r="C71" s="94"/>
      <c r="D71" s="90" t="s">
        <v>111</v>
      </c>
      <c r="E71" s="91"/>
      <c r="F71" s="43" t="s">
        <v>106</v>
      </c>
      <c r="G71" s="28">
        <v>672.69029999999998</v>
      </c>
      <c r="H71" s="15">
        <f t="shared" si="2"/>
        <v>0</v>
      </c>
      <c r="I71" s="3">
        <f t="shared" si="3"/>
        <v>0</v>
      </c>
      <c r="L71" s="31"/>
    </row>
    <row r="72" spans="2:12" ht="15" customHeight="1">
      <c r="B72" s="45">
        <v>55</v>
      </c>
      <c r="C72" s="92" t="s">
        <v>130</v>
      </c>
      <c r="D72" s="95" t="s">
        <v>104</v>
      </c>
      <c r="E72" s="44" t="s">
        <v>105</v>
      </c>
      <c r="F72" s="43" t="s">
        <v>106</v>
      </c>
      <c r="G72" s="28">
        <v>1166.7115999999999</v>
      </c>
      <c r="H72" s="15">
        <f t="shared" si="2"/>
        <v>0</v>
      </c>
      <c r="I72" s="3">
        <f t="shared" si="3"/>
        <v>0</v>
      </c>
      <c r="L72" s="31"/>
    </row>
    <row r="73" spans="2:12">
      <c r="B73" s="45">
        <v>56</v>
      </c>
      <c r="C73" s="93"/>
      <c r="D73" s="96"/>
      <c r="E73" s="44" t="s">
        <v>107</v>
      </c>
      <c r="F73" s="43" t="s">
        <v>106</v>
      </c>
      <c r="G73" s="28">
        <v>1364.56555</v>
      </c>
      <c r="H73" s="15">
        <f t="shared" si="2"/>
        <v>0</v>
      </c>
      <c r="I73" s="3">
        <f t="shared" si="3"/>
        <v>0</v>
      </c>
      <c r="L73" s="31"/>
    </row>
    <row r="74" spans="2:12" ht="15" customHeight="1">
      <c r="B74" s="45">
        <v>57</v>
      </c>
      <c r="C74" s="94"/>
      <c r="D74" s="97"/>
      <c r="E74" s="44" t="s">
        <v>119</v>
      </c>
      <c r="F74" s="43" t="s">
        <v>106</v>
      </c>
      <c r="G74" s="28">
        <v>1384.5433500000001</v>
      </c>
      <c r="H74" s="15">
        <f t="shared" si="2"/>
        <v>0</v>
      </c>
      <c r="I74" s="3">
        <f t="shared" si="3"/>
        <v>0</v>
      </c>
      <c r="L74" s="31"/>
    </row>
    <row r="75" spans="2:12" ht="15" customHeight="1">
      <c r="B75" s="45">
        <v>58</v>
      </c>
      <c r="C75" s="92" t="s">
        <v>131</v>
      </c>
      <c r="D75" s="95" t="s">
        <v>104</v>
      </c>
      <c r="E75" s="44" t="s">
        <v>105</v>
      </c>
      <c r="F75" s="43" t="s">
        <v>106</v>
      </c>
      <c r="G75" s="28">
        <v>1984.1702500000001</v>
      </c>
      <c r="H75" s="15">
        <f t="shared" si="2"/>
        <v>0</v>
      </c>
      <c r="I75" s="3">
        <f t="shared" si="3"/>
        <v>0</v>
      </c>
      <c r="L75" s="31"/>
    </row>
    <row r="76" spans="2:12" ht="15" customHeight="1">
      <c r="B76" s="45">
        <v>59</v>
      </c>
      <c r="C76" s="93"/>
      <c r="D76" s="96"/>
      <c r="E76" s="44" t="s">
        <v>107</v>
      </c>
      <c r="F76" s="43" t="s">
        <v>106</v>
      </c>
      <c r="G76" s="28">
        <v>2184.46335</v>
      </c>
      <c r="H76" s="15">
        <f t="shared" si="2"/>
        <v>0</v>
      </c>
      <c r="I76" s="3">
        <f t="shared" si="3"/>
        <v>0</v>
      </c>
      <c r="L76" s="31"/>
    </row>
    <row r="77" spans="2:12">
      <c r="B77" s="45">
        <v>60</v>
      </c>
      <c r="C77" s="93"/>
      <c r="D77" s="96"/>
      <c r="E77" s="44" t="s">
        <v>119</v>
      </c>
      <c r="F77" s="43" t="s">
        <v>106</v>
      </c>
      <c r="G77" s="28">
        <v>2170.3314285714287</v>
      </c>
      <c r="H77" s="15">
        <f t="shared" si="2"/>
        <v>0</v>
      </c>
      <c r="I77" s="3">
        <f t="shared" si="3"/>
        <v>0</v>
      </c>
      <c r="L77" s="31"/>
    </row>
    <row r="78" spans="2:12">
      <c r="B78" s="45">
        <v>61</v>
      </c>
      <c r="C78" s="93"/>
      <c r="D78" s="97"/>
      <c r="E78" s="44" t="s">
        <v>110</v>
      </c>
      <c r="F78" s="43" t="s">
        <v>106</v>
      </c>
      <c r="G78" s="28">
        <v>2149.8405499999999</v>
      </c>
      <c r="H78" s="15">
        <f t="shared" si="2"/>
        <v>0</v>
      </c>
      <c r="I78" s="3">
        <f t="shared" si="3"/>
        <v>0</v>
      </c>
      <c r="L78" s="31"/>
    </row>
    <row r="79" spans="2:12" ht="15" customHeight="1">
      <c r="B79" s="45">
        <v>62</v>
      </c>
      <c r="C79" s="94"/>
      <c r="D79" s="90" t="s">
        <v>111</v>
      </c>
      <c r="E79" s="91"/>
      <c r="F79" s="43" t="s">
        <v>106</v>
      </c>
      <c r="G79" s="28">
        <v>2157.8044</v>
      </c>
      <c r="H79" s="15">
        <f t="shared" si="2"/>
        <v>0</v>
      </c>
      <c r="I79" s="3">
        <f t="shared" si="3"/>
        <v>0</v>
      </c>
      <c r="L79" s="31"/>
    </row>
    <row r="80" spans="2:12" ht="15" customHeight="1">
      <c r="B80" s="45">
        <v>63</v>
      </c>
      <c r="C80" s="98" t="s">
        <v>132</v>
      </c>
      <c r="D80" s="95" t="s">
        <v>104</v>
      </c>
      <c r="E80" s="44" t="s">
        <v>105</v>
      </c>
      <c r="F80" s="43" t="s">
        <v>106</v>
      </c>
      <c r="G80" s="28">
        <v>2674.4143500000005</v>
      </c>
      <c r="H80" s="15">
        <f t="shared" si="2"/>
        <v>0</v>
      </c>
      <c r="I80" s="3">
        <f t="shared" si="3"/>
        <v>0</v>
      </c>
      <c r="L80" s="31"/>
    </row>
    <row r="81" spans="2:12">
      <c r="B81" s="45">
        <v>64</v>
      </c>
      <c r="C81" s="99"/>
      <c r="D81" s="96"/>
      <c r="E81" s="44" t="s">
        <v>107</v>
      </c>
      <c r="F81" s="43" t="s">
        <v>106</v>
      </c>
      <c r="G81" s="28">
        <v>4567.2301000000007</v>
      </c>
      <c r="H81" s="15">
        <f t="shared" si="2"/>
        <v>0</v>
      </c>
      <c r="I81" s="3">
        <f t="shared" si="3"/>
        <v>0</v>
      </c>
      <c r="L81" s="31"/>
    </row>
    <row r="82" spans="2:12">
      <c r="B82" s="45">
        <v>65</v>
      </c>
      <c r="C82" s="99"/>
      <c r="D82" s="96"/>
      <c r="E82" s="44" t="s">
        <v>119</v>
      </c>
      <c r="F82" s="43" t="s">
        <v>106</v>
      </c>
      <c r="G82" s="28">
        <v>3275.6350000000002</v>
      </c>
      <c r="H82" s="15">
        <f t="shared" si="2"/>
        <v>0</v>
      </c>
      <c r="I82" s="3">
        <f t="shared" si="3"/>
        <v>0</v>
      </c>
      <c r="L82" s="31"/>
    </row>
    <row r="83" spans="2:12" ht="15" customHeight="1">
      <c r="B83" s="45">
        <v>66</v>
      </c>
      <c r="C83" s="99"/>
      <c r="D83" s="97"/>
      <c r="E83" s="44" t="s">
        <v>110</v>
      </c>
      <c r="F83" s="43" t="s">
        <v>106</v>
      </c>
      <c r="G83" s="28">
        <v>3946.3982499999997</v>
      </c>
      <c r="H83" s="15">
        <f t="shared" si="2"/>
        <v>0</v>
      </c>
      <c r="I83" s="3">
        <f t="shared" si="3"/>
        <v>0</v>
      </c>
      <c r="L83" s="31"/>
    </row>
    <row r="84" spans="2:12" ht="15" customHeight="1">
      <c r="B84" s="45">
        <v>67</v>
      </c>
      <c r="C84" s="100"/>
      <c r="D84" s="90" t="s">
        <v>111</v>
      </c>
      <c r="E84" s="91"/>
      <c r="F84" s="43" t="s">
        <v>106</v>
      </c>
      <c r="G84" s="28">
        <v>3465.0000000000005</v>
      </c>
      <c r="H84" s="15">
        <f t="shared" si="2"/>
        <v>0</v>
      </c>
      <c r="I84" s="3">
        <f t="shared" si="3"/>
        <v>0</v>
      </c>
      <c r="L84" s="31"/>
    </row>
    <row r="85" spans="2:12" ht="15" customHeight="1">
      <c r="B85" s="45">
        <v>68</v>
      </c>
      <c r="C85" s="98" t="s">
        <v>133</v>
      </c>
      <c r="D85" s="95" t="s">
        <v>104</v>
      </c>
      <c r="E85" s="44" t="s">
        <v>105</v>
      </c>
      <c r="F85" s="43" t="s">
        <v>106</v>
      </c>
      <c r="G85" s="28">
        <v>2304.3048999999996</v>
      </c>
      <c r="H85" s="15">
        <f t="shared" si="2"/>
        <v>0</v>
      </c>
      <c r="I85" s="3">
        <f t="shared" si="3"/>
        <v>0</v>
      </c>
      <c r="L85" s="31"/>
    </row>
    <row r="86" spans="2:12">
      <c r="B86" s="45">
        <v>69</v>
      </c>
      <c r="C86" s="99"/>
      <c r="D86" s="96"/>
      <c r="E86" s="44" t="s">
        <v>107</v>
      </c>
      <c r="F86" s="43" t="s">
        <v>106</v>
      </c>
      <c r="G86" s="28">
        <v>3221.2990499999996</v>
      </c>
      <c r="H86" s="15">
        <f t="shared" si="2"/>
        <v>0</v>
      </c>
      <c r="I86" s="3">
        <f t="shared" si="3"/>
        <v>0</v>
      </c>
      <c r="L86" s="31"/>
    </row>
    <row r="87" spans="2:12">
      <c r="B87" s="45">
        <v>70</v>
      </c>
      <c r="C87" s="99"/>
      <c r="D87" s="96"/>
      <c r="E87" s="44" t="s">
        <v>119</v>
      </c>
      <c r="F87" s="43" t="s">
        <v>106</v>
      </c>
      <c r="G87" s="28">
        <v>3684.7548571428574</v>
      </c>
      <c r="H87" s="15">
        <f t="shared" si="2"/>
        <v>0</v>
      </c>
      <c r="I87" s="3">
        <f t="shared" si="3"/>
        <v>0</v>
      </c>
      <c r="L87" s="31"/>
    </row>
    <row r="88" spans="2:12" ht="15" customHeight="1">
      <c r="B88" s="45">
        <v>71</v>
      </c>
      <c r="C88" s="99"/>
      <c r="D88" s="97"/>
      <c r="E88" s="44" t="s">
        <v>110</v>
      </c>
      <c r="F88" s="43" t="s">
        <v>106</v>
      </c>
      <c r="G88" s="28">
        <v>2661.5469500000004</v>
      </c>
      <c r="H88" s="15">
        <f t="shared" si="2"/>
        <v>0</v>
      </c>
      <c r="I88" s="3">
        <f t="shared" si="3"/>
        <v>0</v>
      </c>
      <c r="L88" s="31"/>
    </row>
    <row r="89" spans="2:12" ht="15" customHeight="1">
      <c r="B89" s="45">
        <v>72</v>
      </c>
      <c r="C89" s="100"/>
      <c r="D89" s="90" t="s">
        <v>111</v>
      </c>
      <c r="E89" s="91"/>
      <c r="F89" s="43" t="s">
        <v>106</v>
      </c>
      <c r="G89" s="28">
        <v>2785.3325500000001</v>
      </c>
      <c r="H89" s="15">
        <f t="shared" si="2"/>
        <v>0</v>
      </c>
      <c r="I89" s="3">
        <f t="shared" si="3"/>
        <v>0</v>
      </c>
      <c r="L89" s="31"/>
    </row>
    <row r="90" spans="2:12" ht="15" customHeight="1">
      <c r="B90" s="45">
        <v>73</v>
      </c>
      <c r="C90" s="98" t="s">
        <v>134</v>
      </c>
      <c r="D90" s="95" t="s">
        <v>104</v>
      </c>
      <c r="E90" s="44" t="s">
        <v>105</v>
      </c>
      <c r="F90" s="43" t="s">
        <v>106</v>
      </c>
      <c r="G90" s="28">
        <v>629.47744999999998</v>
      </c>
      <c r="H90" s="15">
        <f t="shared" si="2"/>
        <v>0</v>
      </c>
      <c r="I90" s="3">
        <f t="shared" si="3"/>
        <v>0</v>
      </c>
      <c r="L90" s="31"/>
    </row>
    <row r="91" spans="2:12">
      <c r="B91" s="45">
        <v>74</v>
      </c>
      <c r="C91" s="99"/>
      <c r="D91" s="96"/>
      <c r="E91" s="44" t="s">
        <v>107</v>
      </c>
      <c r="F91" s="43" t="s">
        <v>106</v>
      </c>
      <c r="G91" s="28">
        <v>636.01214999999991</v>
      </c>
      <c r="H91" s="15">
        <f t="shared" si="2"/>
        <v>0</v>
      </c>
      <c r="I91" s="3">
        <f t="shared" si="3"/>
        <v>0</v>
      </c>
      <c r="L91" s="31"/>
    </row>
    <row r="92" spans="2:12" ht="15" customHeight="1">
      <c r="B92" s="45">
        <v>75</v>
      </c>
      <c r="C92" s="99"/>
      <c r="D92" s="96"/>
      <c r="E92" s="44" t="s">
        <v>119</v>
      </c>
      <c r="F92" s="43" t="s">
        <v>106</v>
      </c>
      <c r="G92" s="28">
        <v>951.5628571428573</v>
      </c>
      <c r="H92" s="15">
        <f t="shared" si="2"/>
        <v>0</v>
      </c>
      <c r="I92" s="3">
        <f t="shared" si="3"/>
        <v>0</v>
      </c>
      <c r="L92" s="31"/>
    </row>
    <row r="93" spans="2:12" ht="15" customHeight="1">
      <c r="B93" s="45">
        <v>76</v>
      </c>
      <c r="C93" s="99"/>
      <c r="D93" s="97"/>
      <c r="E93" s="44" t="s">
        <v>110</v>
      </c>
      <c r="F93" s="43" t="s">
        <v>106</v>
      </c>
      <c r="G93" s="28">
        <v>439.23385000000002</v>
      </c>
      <c r="H93" s="15">
        <f t="shared" si="2"/>
        <v>0</v>
      </c>
      <c r="I93" s="3">
        <f t="shared" si="3"/>
        <v>0</v>
      </c>
      <c r="L93" s="31"/>
    </row>
    <row r="94" spans="2:12" ht="15" customHeight="1">
      <c r="B94" s="45">
        <v>77</v>
      </c>
      <c r="C94" s="100"/>
      <c r="D94" s="90" t="s">
        <v>111</v>
      </c>
      <c r="E94" s="91"/>
      <c r="F94" s="43" t="s">
        <v>106</v>
      </c>
      <c r="G94" s="28">
        <v>677.16964999999993</v>
      </c>
      <c r="H94" s="15">
        <f t="shared" ref="H94:H125" si="4">$E$60</f>
        <v>0</v>
      </c>
      <c r="I94" s="3">
        <f t="shared" ref="I94:I125" si="5">ROUND(IF(H94&lt;=1,G94*H94,"Коэффициент снижения не может быть больше 1.00"),2)</f>
        <v>0</v>
      </c>
      <c r="L94" s="31"/>
    </row>
    <row r="95" spans="2:12" ht="15" customHeight="1">
      <c r="B95" s="45">
        <v>78</v>
      </c>
      <c r="C95" s="92" t="s">
        <v>11</v>
      </c>
      <c r="D95" s="95" t="s">
        <v>104</v>
      </c>
      <c r="E95" s="44" t="s">
        <v>105</v>
      </c>
      <c r="F95" s="43" t="s">
        <v>106</v>
      </c>
      <c r="G95" s="28">
        <v>876.25075000000004</v>
      </c>
      <c r="H95" s="15">
        <f t="shared" si="4"/>
        <v>0</v>
      </c>
      <c r="I95" s="3">
        <f t="shared" si="5"/>
        <v>0</v>
      </c>
      <c r="L95" s="31"/>
    </row>
    <row r="96" spans="2:12">
      <c r="B96" s="45">
        <v>79</v>
      </c>
      <c r="C96" s="93"/>
      <c r="D96" s="96"/>
      <c r="E96" s="44" t="s">
        <v>107</v>
      </c>
      <c r="F96" s="43" t="s">
        <v>106</v>
      </c>
      <c r="G96" s="28">
        <v>878.86664999999994</v>
      </c>
      <c r="H96" s="15">
        <f t="shared" si="4"/>
        <v>0</v>
      </c>
      <c r="I96" s="3">
        <f t="shared" si="5"/>
        <v>0</v>
      </c>
      <c r="L96" s="31"/>
    </row>
    <row r="97" spans="2:12" ht="15" customHeight="1">
      <c r="B97" s="45">
        <v>80</v>
      </c>
      <c r="C97" s="93"/>
      <c r="D97" s="96"/>
      <c r="E97" s="44" t="s">
        <v>119</v>
      </c>
      <c r="F97" s="43" t="s">
        <v>106</v>
      </c>
      <c r="G97" s="28">
        <v>855.70734999999991</v>
      </c>
      <c r="H97" s="15">
        <f t="shared" si="4"/>
        <v>0</v>
      </c>
      <c r="I97" s="3">
        <f t="shared" si="5"/>
        <v>0</v>
      </c>
      <c r="L97" s="31"/>
    </row>
    <row r="98" spans="2:12">
      <c r="B98" s="45">
        <v>81</v>
      </c>
      <c r="C98" s="93"/>
      <c r="D98" s="97"/>
      <c r="E98" s="44" t="s">
        <v>110</v>
      </c>
      <c r="F98" s="43" t="s">
        <v>106</v>
      </c>
      <c r="G98" s="28">
        <v>802.74799999999993</v>
      </c>
      <c r="H98" s="15">
        <f t="shared" si="4"/>
        <v>0</v>
      </c>
      <c r="I98" s="3">
        <f t="shared" si="5"/>
        <v>0</v>
      </c>
      <c r="L98" s="31"/>
    </row>
    <row r="99" spans="2:12" ht="15" customHeight="1">
      <c r="B99" s="45">
        <v>82</v>
      </c>
      <c r="C99" s="94"/>
      <c r="D99" s="90" t="s">
        <v>111</v>
      </c>
      <c r="E99" s="91"/>
      <c r="F99" s="43" t="s">
        <v>106</v>
      </c>
      <c r="G99" s="28">
        <v>802.86415</v>
      </c>
      <c r="H99" s="15">
        <f t="shared" si="4"/>
        <v>0</v>
      </c>
      <c r="I99" s="3">
        <f t="shared" si="5"/>
        <v>0</v>
      </c>
      <c r="L99" s="31"/>
    </row>
    <row r="100" spans="2:12" ht="15" customHeight="1">
      <c r="B100" s="45">
        <v>83</v>
      </c>
      <c r="C100" s="98" t="s">
        <v>135</v>
      </c>
      <c r="D100" s="95" t="s">
        <v>104</v>
      </c>
      <c r="E100" s="44" t="s">
        <v>105</v>
      </c>
      <c r="F100" s="43" t="s">
        <v>106</v>
      </c>
      <c r="G100" s="28">
        <v>925.41250000000002</v>
      </c>
      <c r="H100" s="15">
        <f t="shared" si="4"/>
        <v>0</v>
      </c>
      <c r="I100" s="3">
        <f t="shared" si="5"/>
        <v>0</v>
      </c>
      <c r="L100" s="31"/>
    </row>
    <row r="101" spans="2:12" ht="15" customHeight="1">
      <c r="B101" s="45">
        <v>84</v>
      </c>
      <c r="C101" s="99"/>
      <c r="D101" s="96"/>
      <c r="E101" s="44" t="s">
        <v>107</v>
      </c>
      <c r="F101" s="43" t="s">
        <v>106</v>
      </c>
      <c r="G101" s="28">
        <v>1248.9710500000001</v>
      </c>
      <c r="H101" s="15">
        <f t="shared" si="4"/>
        <v>0</v>
      </c>
      <c r="I101" s="3">
        <f t="shared" si="5"/>
        <v>0</v>
      </c>
      <c r="L101" s="31"/>
    </row>
    <row r="102" spans="2:12">
      <c r="B102" s="45">
        <v>85</v>
      </c>
      <c r="C102" s="99"/>
      <c r="D102" s="96"/>
      <c r="E102" s="44" t="s">
        <v>119</v>
      </c>
      <c r="F102" s="43" t="s">
        <v>106</v>
      </c>
      <c r="G102" s="28">
        <v>1108.1972499999999</v>
      </c>
      <c r="H102" s="15">
        <f t="shared" si="4"/>
        <v>0</v>
      </c>
      <c r="I102" s="3">
        <f t="shared" si="5"/>
        <v>0</v>
      </c>
      <c r="L102" s="31"/>
    </row>
    <row r="103" spans="2:12">
      <c r="B103" s="45">
        <v>86</v>
      </c>
      <c r="C103" s="99"/>
      <c r="D103" s="97"/>
      <c r="E103" s="44" t="s">
        <v>110</v>
      </c>
      <c r="F103" s="43" t="s">
        <v>106</v>
      </c>
      <c r="G103" s="28">
        <v>938.76975000000004</v>
      </c>
      <c r="H103" s="15">
        <f t="shared" si="4"/>
        <v>0</v>
      </c>
      <c r="I103" s="3">
        <f t="shared" si="5"/>
        <v>0</v>
      </c>
      <c r="L103" s="31"/>
    </row>
    <row r="104" spans="2:12" ht="15" customHeight="1">
      <c r="B104" s="45">
        <v>87</v>
      </c>
      <c r="C104" s="100"/>
      <c r="D104" s="90" t="s">
        <v>111</v>
      </c>
      <c r="E104" s="91"/>
      <c r="F104" s="43" t="s">
        <v>106</v>
      </c>
      <c r="G104" s="28">
        <v>948.46069999999997</v>
      </c>
      <c r="H104" s="15">
        <f t="shared" si="4"/>
        <v>0</v>
      </c>
      <c r="I104" s="3">
        <f t="shared" si="5"/>
        <v>0</v>
      </c>
      <c r="L104" s="31"/>
    </row>
    <row r="105" spans="2:12" ht="15" customHeight="1">
      <c r="B105" s="45">
        <v>88</v>
      </c>
      <c r="C105" s="16" t="s">
        <v>12</v>
      </c>
      <c r="D105" s="90" t="s">
        <v>13</v>
      </c>
      <c r="E105" s="91"/>
      <c r="F105" s="43" t="s">
        <v>106</v>
      </c>
      <c r="G105" s="28">
        <v>1148.0064</v>
      </c>
      <c r="H105" s="15">
        <f t="shared" si="4"/>
        <v>0</v>
      </c>
      <c r="I105" s="3">
        <f t="shared" si="5"/>
        <v>0</v>
      </c>
      <c r="L105" s="31"/>
    </row>
    <row r="106" spans="2:12" ht="15" customHeight="1">
      <c r="B106" s="45">
        <v>89</v>
      </c>
      <c r="C106" s="92" t="s">
        <v>136</v>
      </c>
      <c r="D106" s="95" t="s">
        <v>104</v>
      </c>
      <c r="E106" s="44" t="s">
        <v>105</v>
      </c>
      <c r="F106" s="43" t="s">
        <v>106</v>
      </c>
      <c r="G106" s="28">
        <v>6101.4857500000007</v>
      </c>
      <c r="H106" s="15">
        <f t="shared" si="4"/>
        <v>0</v>
      </c>
      <c r="I106" s="3">
        <f t="shared" si="5"/>
        <v>0</v>
      </c>
      <c r="L106" s="31"/>
    </row>
    <row r="107" spans="2:12">
      <c r="B107" s="45">
        <v>90</v>
      </c>
      <c r="C107" s="93"/>
      <c r="D107" s="96"/>
      <c r="E107" s="44" t="s">
        <v>107</v>
      </c>
      <c r="F107" s="43" t="s">
        <v>106</v>
      </c>
      <c r="G107" s="28">
        <v>4778.7089500000002</v>
      </c>
      <c r="H107" s="15">
        <f t="shared" si="4"/>
        <v>0</v>
      </c>
      <c r="I107" s="3">
        <f t="shared" si="5"/>
        <v>0</v>
      </c>
      <c r="L107" s="31"/>
    </row>
    <row r="108" spans="2:12">
      <c r="B108" s="45">
        <v>91</v>
      </c>
      <c r="C108" s="93"/>
      <c r="D108" s="96"/>
      <c r="E108" s="44" t="s">
        <v>119</v>
      </c>
      <c r="F108" s="43" t="s">
        <v>106</v>
      </c>
      <c r="G108" s="28">
        <v>5325.7552499999993</v>
      </c>
      <c r="H108" s="15">
        <f t="shared" si="4"/>
        <v>0</v>
      </c>
      <c r="I108" s="3">
        <f t="shared" si="5"/>
        <v>0</v>
      </c>
      <c r="L108" s="31"/>
    </row>
    <row r="109" spans="2:12" ht="27.75" customHeight="1">
      <c r="B109" s="45">
        <v>92</v>
      </c>
      <c r="C109" s="93"/>
      <c r="D109" s="97"/>
      <c r="E109" s="44" t="s">
        <v>110</v>
      </c>
      <c r="F109" s="43" t="s">
        <v>106</v>
      </c>
      <c r="G109" s="28">
        <v>6270.0000000000009</v>
      </c>
      <c r="H109" s="15">
        <f t="shared" si="4"/>
        <v>0</v>
      </c>
      <c r="I109" s="3">
        <f t="shared" si="5"/>
        <v>0</v>
      </c>
      <c r="L109" s="31"/>
    </row>
    <row r="110" spans="2:12" ht="15" customHeight="1">
      <c r="B110" s="45">
        <v>93</v>
      </c>
      <c r="C110" s="94"/>
      <c r="D110" s="90" t="s">
        <v>111</v>
      </c>
      <c r="E110" s="91"/>
      <c r="F110" s="43" t="s">
        <v>106</v>
      </c>
      <c r="G110" s="28">
        <v>4688.0614500000001</v>
      </c>
      <c r="H110" s="15">
        <f t="shared" si="4"/>
        <v>0</v>
      </c>
      <c r="I110" s="3">
        <f t="shared" si="5"/>
        <v>0</v>
      </c>
      <c r="L110" s="31"/>
    </row>
    <row r="111" spans="2:12" ht="15" customHeight="1">
      <c r="B111" s="45">
        <v>94</v>
      </c>
      <c r="C111" s="98" t="s">
        <v>137</v>
      </c>
      <c r="D111" s="95" t="s">
        <v>104</v>
      </c>
      <c r="E111" s="44" t="s">
        <v>105</v>
      </c>
      <c r="F111" s="43" t="s">
        <v>106</v>
      </c>
      <c r="G111" s="28">
        <v>516.69074999999998</v>
      </c>
      <c r="H111" s="15">
        <f t="shared" si="4"/>
        <v>0</v>
      </c>
      <c r="I111" s="3">
        <f t="shared" si="5"/>
        <v>0</v>
      </c>
      <c r="L111" s="31"/>
    </row>
    <row r="112" spans="2:12">
      <c r="B112" s="45">
        <v>95</v>
      </c>
      <c r="C112" s="99"/>
      <c r="D112" s="96"/>
      <c r="E112" s="44" t="s">
        <v>107</v>
      </c>
      <c r="F112" s="43" t="s">
        <v>106</v>
      </c>
      <c r="G112" s="28">
        <v>669.55930000000012</v>
      </c>
      <c r="H112" s="15">
        <f t="shared" si="4"/>
        <v>0</v>
      </c>
      <c r="I112" s="3">
        <f t="shared" si="5"/>
        <v>0</v>
      </c>
      <c r="L112" s="31"/>
    </row>
    <row r="113" spans="2:12" ht="15" customHeight="1">
      <c r="B113" s="45">
        <v>96</v>
      </c>
      <c r="C113" s="99"/>
      <c r="D113" s="96"/>
      <c r="E113" s="44" t="s">
        <v>119</v>
      </c>
      <c r="F113" s="43" t="s">
        <v>106</v>
      </c>
      <c r="G113" s="28">
        <v>723.90740000000005</v>
      </c>
      <c r="H113" s="15">
        <f t="shared" si="4"/>
        <v>0</v>
      </c>
      <c r="I113" s="3">
        <f t="shared" si="5"/>
        <v>0</v>
      </c>
      <c r="L113" s="31"/>
    </row>
    <row r="114" spans="2:12">
      <c r="B114" s="45">
        <v>97</v>
      </c>
      <c r="C114" s="99"/>
      <c r="D114" s="97"/>
      <c r="E114" s="44" t="s">
        <v>110</v>
      </c>
      <c r="F114" s="43" t="s">
        <v>106</v>
      </c>
      <c r="G114" s="28">
        <v>536.54735000000005</v>
      </c>
      <c r="H114" s="15">
        <f t="shared" si="4"/>
        <v>0</v>
      </c>
      <c r="I114" s="3">
        <f t="shared" si="5"/>
        <v>0</v>
      </c>
      <c r="L114" s="31"/>
    </row>
    <row r="115" spans="2:12" ht="15" customHeight="1">
      <c r="B115" s="45">
        <v>98</v>
      </c>
      <c r="C115" s="100"/>
      <c r="D115" s="90" t="s">
        <v>111</v>
      </c>
      <c r="E115" s="91"/>
      <c r="F115" s="43" t="s">
        <v>106</v>
      </c>
      <c r="G115" s="28">
        <v>561.06005000000005</v>
      </c>
      <c r="H115" s="15">
        <f t="shared" si="4"/>
        <v>0</v>
      </c>
      <c r="I115" s="3">
        <f t="shared" si="5"/>
        <v>0</v>
      </c>
      <c r="L115" s="31"/>
    </row>
    <row r="116" spans="2:12" ht="15" customHeight="1">
      <c r="B116" s="45">
        <v>99</v>
      </c>
      <c r="C116" s="92" t="s">
        <v>138</v>
      </c>
      <c r="D116" s="95" t="s">
        <v>104</v>
      </c>
      <c r="E116" s="44" t="s">
        <v>105</v>
      </c>
      <c r="F116" s="43" t="s">
        <v>106</v>
      </c>
      <c r="G116" s="28">
        <v>992.35529999999994</v>
      </c>
      <c r="H116" s="15">
        <f t="shared" si="4"/>
        <v>0</v>
      </c>
      <c r="I116" s="3">
        <f t="shared" si="5"/>
        <v>0</v>
      </c>
      <c r="L116" s="31"/>
    </row>
    <row r="117" spans="2:12" ht="15" customHeight="1">
      <c r="B117" s="45">
        <v>100</v>
      </c>
      <c r="C117" s="93"/>
      <c r="D117" s="96"/>
      <c r="E117" s="44" t="s">
        <v>107</v>
      </c>
      <c r="F117" s="43" t="s">
        <v>106</v>
      </c>
      <c r="G117" s="28">
        <v>3259.2447500000003</v>
      </c>
      <c r="H117" s="15">
        <f t="shared" si="4"/>
        <v>0</v>
      </c>
      <c r="I117" s="3">
        <f t="shared" si="5"/>
        <v>0</v>
      </c>
      <c r="L117" s="31"/>
    </row>
    <row r="118" spans="2:12">
      <c r="B118" s="45">
        <v>101</v>
      </c>
      <c r="C118" s="93"/>
      <c r="D118" s="96"/>
      <c r="E118" s="44" t="s">
        <v>119</v>
      </c>
      <c r="F118" s="43" t="s">
        <v>106</v>
      </c>
      <c r="G118" s="28">
        <v>2485.6480000000001</v>
      </c>
      <c r="H118" s="15">
        <f t="shared" si="4"/>
        <v>0</v>
      </c>
      <c r="I118" s="3">
        <f t="shared" si="5"/>
        <v>0</v>
      </c>
      <c r="L118" s="31"/>
    </row>
    <row r="119" spans="2:12">
      <c r="B119" s="45">
        <v>102</v>
      </c>
      <c r="C119" s="93"/>
      <c r="D119" s="97"/>
      <c r="E119" s="44" t="s">
        <v>110</v>
      </c>
      <c r="F119" s="43" t="s">
        <v>106</v>
      </c>
      <c r="G119" s="28">
        <v>1888.09905</v>
      </c>
      <c r="H119" s="15">
        <f t="shared" si="4"/>
        <v>0</v>
      </c>
      <c r="I119" s="3">
        <f t="shared" si="5"/>
        <v>0</v>
      </c>
      <c r="L119" s="31"/>
    </row>
    <row r="120" spans="2:12" ht="15" customHeight="1">
      <c r="B120" s="45">
        <v>103</v>
      </c>
      <c r="C120" s="94"/>
      <c r="D120" s="90" t="s">
        <v>111</v>
      </c>
      <c r="E120" s="91"/>
      <c r="F120" s="43" t="s">
        <v>106</v>
      </c>
      <c r="G120" s="28">
        <v>1847.40615</v>
      </c>
      <c r="H120" s="15">
        <f t="shared" si="4"/>
        <v>0</v>
      </c>
      <c r="I120" s="3">
        <f t="shared" si="5"/>
        <v>0</v>
      </c>
      <c r="L120" s="31"/>
    </row>
    <row r="121" spans="2:12" ht="30.75" customHeight="1">
      <c r="B121" s="45">
        <v>104</v>
      </c>
      <c r="C121" s="16" t="s">
        <v>139</v>
      </c>
      <c r="D121" s="90" t="s">
        <v>13</v>
      </c>
      <c r="E121" s="91"/>
      <c r="F121" s="43" t="s">
        <v>106</v>
      </c>
      <c r="G121" s="28">
        <v>1357.11175</v>
      </c>
      <c r="H121" s="15">
        <f t="shared" si="4"/>
        <v>0</v>
      </c>
      <c r="I121" s="3">
        <f t="shared" si="5"/>
        <v>0</v>
      </c>
      <c r="L121" s="31"/>
    </row>
    <row r="122" spans="2:12" ht="30" customHeight="1">
      <c r="B122" s="45">
        <v>105</v>
      </c>
      <c r="C122" s="16" t="s">
        <v>140</v>
      </c>
      <c r="D122" s="90" t="s">
        <v>13</v>
      </c>
      <c r="E122" s="91"/>
      <c r="F122" s="43" t="s">
        <v>106</v>
      </c>
      <c r="G122" s="28">
        <v>3599.9985500000003</v>
      </c>
      <c r="H122" s="15">
        <f t="shared" si="4"/>
        <v>0</v>
      </c>
      <c r="I122" s="3">
        <f t="shared" si="5"/>
        <v>0</v>
      </c>
      <c r="L122" s="31"/>
    </row>
    <row r="123" spans="2:12" ht="27.75" customHeight="1">
      <c r="B123" s="45">
        <v>106</v>
      </c>
      <c r="C123" s="16" t="s">
        <v>141</v>
      </c>
      <c r="D123" s="90" t="s">
        <v>13</v>
      </c>
      <c r="E123" s="91"/>
      <c r="F123" s="43" t="s">
        <v>106</v>
      </c>
      <c r="G123" s="28">
        <v>318.00355000000002</v>
      </c>
      <c r="H123" s="15">
        <f t="shared" si="4"/>
        <v>0</v>
      </c>
      <c r="I123" s="3">
        <f t="shared" si="5"/>
        <v>0</v>
      </c>
      <c r="L123" s="31"/>
    </row>
    <row r="124" spans="2:12" ht="15" customHeight="1">
      <c r="B124" s="45">
        <v>107</v>
      </c>
      <c r="C124" s="98" t="s">
        <v>142</v>
      </c>
      <c r="D124" s="95" t="s">
        <v>104</v>
      </c>
      <c r="E124" s="44" t="s">
        <v>105</v>
      </c>
      <c r="F124" s="43" t="s">
        <v>106</v>
      </c>
      <c r="G124" s="28">
        <v>2267.18235</v>
      </c>
      <c r="H124" s="15">
        <f t="shared" si="4"/>
        <v>0</v>
      </c>
      <c r="I124" s="3">
        <f t="shared" si="5"/>
        <v>0</v>
      </c>
      <c r="L124" s="31"/>
    </row>
    <row r="125" spans="2:12" ht="15" customHeight="1">
      <c r="B125" s="45">
        <v>108</v>
      </c>
      <c r="C125" s="99"/>
      <c r="D125" s="96"/>
      <c r="E125" s="44" t="s">
        <v>107</v>
      </c>
      <c r="F125" s="43" t="s">
        <v>106</v>
      </c>
      <c r="G125" s="28">
        <v>2609.9005999999999</v>
      </c>
      <c r="H125" s="15">
        <f t="shared" si="4"/>
        <v>0</v>
      </c>
      <c r="I125" s="3">
        <f t="shared" si="5"/>
        <v>0</v>
      </c>
      <c r="L125" s="31"/>
    </row>
    <row r="126" spans="2:12">
      <c r="B126" s="45">
        <v>109</v>
      </c>
      <c r="C126" s="99"/>
      <c r="D126" s="97"/>
      <c r="E126" s="44" t="s">
        <v>119</v>
      </c>
      <c r="F126" s="43" t="s">
        <v>106</v>
      </c>
      <c r="G126" s="28">
        <v>4455.2008999999998</v>
      </c>
      <c r="H126" s="15">
        <f t="shared" ref="H126:H157" si="6">$E$60</f>
        <v>0</v>
      </c>
      <c r="I126" s="3">
        <f t="shared" ref="I126:I157" si="7">ROUND(IF(H126&lt;=1,G126*H126,"Коэффициент снижения не может быть больше 1.00"),2)</f>
        <v>0</v>
      </c>
      <c r="L126" s="31"/>
    </row>
    <row r="127" spans="2:12">
      <c r="B127" s="45">
        <v>110</v>
      </c>
      <c r="C127" s="99"/>
      <c r="D127" s="44"/>
      <c r="E127" s="44" t="s">
        <v>110</v>
      </c>
      <c r="F127" s="43" t="s">
        <v>106</v>
      </c>
      <c r="G127" s="28">
        <v>2984.1864</v>
      </c>
      <c r="H127" s="15">
        <f t="shared" si="6"/>
        <v>0</v>
      </c>
      <c r="I127" s="3">
        <f t="shared" si="7"/>
        <v>0</v>
      </c>
      <c r="L127" s="31"/>
    </row>
    <row r="128" spans="2:12" ht="15" customHeight="1">
      <c r="B128" s="45">
        <v>111</v>
      </c>
      <c r="C128" s="100"/>
      <c r="D128" s="90" t="s">
        <v>111</v>
      </c>
      <c r="E128" s="91"/>
      <c r="F128" s="43" t="s">
        <v>106</v>
      </c>
      <c r="G128" s="28">
        <v>3366.7289500000002</v>
      </c>
      <c r="H128" s="15">
        <f t="shared" si="6"/>
        <v>0</v>
      </c>
      <c r="I128" s="3">
        <f t="shared" si="7"/>
        <v>0</v>
      </c>
      <c r="L128" s="31"/>
    </row>
    <row r="129" spans="2:12" ht="15" customHeight="1">
      <c r="B129" s="45">
        <v>112</v>
      </c>
      <c r="C129" s="92" t="s">
        <v>10</v>
      </c>
      <c r="D129" s="95" t="s">
        <v>104</v>
      </c>
      <c r="E129" s="44" t="s">
        <v>105</v>
      </c>
      <c r="F129" s="43" t="s">
        <v>106</v>
      </c>
      <c r="G129" s="28">
        <v>1417.7874999999999</v>
      </c>
      <c r="H129" s="15">
        <f t="shared" si="6"/>
        <v>0</v>
      </c>
      <c r="I129" s="3">
        <f t="shared" si="7"/>
        <v>0</v>
      </c>
      <c r="L129" s="31"/>
    </row>
    <row r="130" spans="2:12">
      <c r="B130" s="45">
        <v>113</v>
      </c>
      <c r="C130" s="93"/>
      <c r="D130" s="96"/>
      <c r="E130" s="44" t="s">
        <v>107</v>
      </c>
      <c r="F130" s="43" t="s">
        <v>106</v>
      </c>
      <c r="G130" s="28">
        <v>1456.42</v>
      </c>
      <c r="H130" s="15">
        <f t="shared" si="6"/>
        <v>0</v>
      </c>
      <c r="I130" s="3">
        <f t="shared" si="7"/>
        <v>0</v>
      </c>
      <c r="L130" s="31"/>
    </row>
    <row r="131" spans="2:12">
      <c r="B131" s="45">
        <v>114</v>
      </c>
      <c r="C131" s="93"/>
      <c r="D131" s="96"/>
      <c r="E131" s="44" t="s">
        <v>119</v>
      </c>
      <c r="F131" s="43" t="s">
        <v>106</v>
      </c>
      <c r="G131" s="28">
        <v>2730.9385714285718</v>
      </c>
      <c r="H131" s="15">
        <f t="shared" si="6"/>
        <v>0</v>
      </c>
      <c r="I131" s="3">
        <f t="shared" si="7"/>
        <v>0</v>
      </c>
      <c r="L131" s="31"/>
    </row>
    <row r="132" spans="2:12">
      <c r="B132" s="45">
        <v>115</v>
      </c>
      <c r="C132" s="93"/>
      <c r="D132" s="97"/>
      <c r="E132" s="44" t="s">
        <v>110</v>
      </c>
      <c r="F132" s="43" t="s">
        <v>106</v>
      </c>
      <c r="G132" s="28">
        <v>1304.33925</v>
      </c>
      <c r="H132" s="15">
        <f t="shared" si="6"/>
        <v>0</v>
      </c>
      <c r="I132" s="3">
        <f t="shared" si="7"/>
        <v>0</v>
      </c>
      <c r="L132" s="31"/>
    </row>
    <row r="133" spans="2:12" ht="15" customHeight="1">
      <c r="B133" s="45">
        <v>116</v>
      </c>
      <c r="C133" s="94"/>
      <c r="D133" s="90" t="s">
        <v>111</v>
      </c>
      <c r="E133" s="91"/>
      <c r="F133" s="43" t="s">
        <v>106</v>
      </c>
      <c r="G133" s="28">
        <v>1631.1096</v>
      </c>
      <c r="H133" s="15">
        <f t="shared" si="6"/>
        <v>0</v>
      </c>
      <c r="I133" s="3">
        <f t="shared" si="7"/>
        <v>0</v>
      </c>
      <c r="L133" s="31"/>
    </row>
    <row r="134" spans="2:12" ht="15" customHeight="1">
      <c r="B134" s="45">
        <v>117</v>
      </c>
      <c r="C134" s="92" t="s">
        <v>143</v>
      </c>
      <c r="D134" s="95" t="s">
        <v>104</v>
      </c>
      <c r="E134" s="44" t="s">
        <v>105</v>
      </c>
      <c r="F134" s="43" t="s">
        <v>106</v>
      </c>
      <c r="G134" s="28">
        <v>2142.4726000000001</v>
      </c>
      <c r="H134" s="15">
        <f t="shared" si="6"/>
        <v>0</v>
      </c>
      <c r="I134" s="3">
        <f t="shared" si="7"/>
        <v>0</v>
      </c>
      <c r="L134" s="31"/>
    </row>
    <row r="135" spans="2:12">
      <c r="B135" s="45">
        <v>118</v>
      </c>
      <c r="C135" s="93"/>
      <c r="D135" s="96"/>
      <c r="E135" s="44" t="s">
        <v>107</v>
      </c>
      <c r="F135" s="43" t="s">
        <v>106</v>
      </c>
      <c r="G135" s="28">
        <v>3636.7473999999997</v>
      </c>
      <c r="H135" s="15">
        <f t="shared" si="6"/>
        <v>0</v>
      </c>
      <c r="I135" s="3">
        <f t="shared" si="7"/>
        <v>0</v>
      </c>
      <c r="L135" s="31"/>
    </row>
    <row r="136" spans="2:12">
      <c r="B136" s="45">
        <v>119</v>
      </c>
      <c r="C136" s="93"/>
      <c r="D136" s="96"/>
      <c r="E136" s="44" t="s">
        <v>119</v>
      </c>
      <c r="F136" s="43" t="s">
        <v>106</v>
      </c>
      <c r="G136" s="28">
        <v>3326.5814500000001</v>
      </c>
      <c r="H136" s="15">
        <f t="shared" si="6"/>
        <v>0</v>
      </c>
      <c r="I136" s="3">
        <f t="shared" si="7"/>
        <v>0</v>
      </c>
      <c r="L136" s="31"/>
    </row>
    <row r="137" spans="2:12">
      <c r="B137" s="45">
        <v>120</v>
      </c>
      <c r="C137" s="93"/>
      <c r="D137" s="97"/>
      <c r="E137" s="44" t="s">
        <v>110</v>
      </c>
      <c r="F137" s="43" t="s">
        <v>106</v>
      </c>
      <c r="G137" s="28">
        <v>3443.4132000000004</v>
      </c>
      <c r="H137" s="15">
        <f t="shared" si="6"/>
        <v>0</v>
      </c>
      <c r="I137" s="3">
        <f t="shared" si="7"/>
        <v>0</v>
      </c>
      <c r="L137" s="31"/>
    </row>
    <row r="138" spans="2:12" ht="25.5" customHeight="1">
      <c r="B138" s="45">
        <v>121</v>
      </c>
      <c r="C138" s="94"/>
      <c r="D138" s="90" t="s">
        <v>111</v>
      </c>
      <c r="E138" s="91"/>
      <c r="F138" s="43" t="s">
        <v>106</v>
      </c>
      <c r="G138" s="28">
        <v>2381.2871</v>
      </c>
      <c r="H138" s="15">
        <f t="shared" si="6"/>
        <v>0</v>
      </c>
      <c r="I138" s="3">
        <f t="shared" si="7"/>
        <v>0</v>
      </c>
      <c r="L138" s="31"/>
    </row>
    <row r="139" spans="2:12" ht="36" customHeight="1">
      <c r="B139" s="45">
        <v>122</v>
      </c>
      <c r="C139" s="16" t="s">
        <v>144</v>
      </c>
      <c r="D139" s="90" t="s">
        <v>13</v>
      </c>
      <c r="E139" s="91"/>
      <c r="F139" s="43" t="s">
        <v>106</v>
      </c>
      <c r="G139" s="28">
        <v>4701.0803500000002</v>
      </c>
      <c r="H139" s="15">
        <f t="shared" si="6"/>
        <v>0</v>
      </c>
      <c r="I139" s="3">
        <f t="shared" si="7"/>
        <v>0</v>
      </c>
      <c r="L139" s="31"/>
    </row>
    <row r="140" spans="2:12" ht="30.75" customHeight="1">
      <c r="B140" s="45">
        <v>123</v>
      </c>
      <c r="C140" s="16" t="s">
        <v>167</v>
      </c>
      <c r="D140" s="90" t="s">
        <v>13</v>
      </c>
      <c r="E140" s="91"/>
      <c r="F140" s="43" t="s">
        <v>106</v>
      </c>
      <c r="G140" s="28">
        <v>1447.1532499999998</v>
      </c>
      <c r="H140" s="15">
        <f t="shared" si="6"/>
        <v>0</v>
      </c>
      <c r="I140" s="3">
        <f t="shared" si="7"/>
        <v>0</v>
      </c>
      <c r="L140" s="31"/>
    </row>
    <row r="141" spans="2:12" ht="15" customHeight="1">
      <c r="B141" s="45">
        <v>124</v>
      </c>
      <c r="C141" s="92" t="s">
        <v>19</v>
      </c>
      <c r="D141" s="95" t="s">
        <v>20</v>
      </c>
      <c r="E141" s="44" t="s">
        <v>145</v>
      </c>
      <c r="F141" s="43" t="s">
        <v>106</v>
      </c>
      <c r="G141" s="28">
        <v>3695.0143000000003</v>
      </c>
      <c r="H141" s="15">
        <f t="shared" si="6"/>
        <v>0</v>
      </c>
      <c r="I141" s="3">
        <f t="shared" si="7"/>
        <v>0</v>
      </c>
      <c r="L141" s="31"/>
    </row>
    <row r="142" spans="2:12" ht="15" customHeight="1">
      <c r="B142" s="45">
        <v>125</v>
      </c>
      <c r="C142" s="93"/>
      <c r="D142" s="96"/>
      <c r="E142" s="44" t="s">
        <v>146</v>
      </c>
      <c r="F142" s="43" t="s">
        <v>106</v>
      </c>
      <c r="G142" s="28">
        <v>4307.6853499999997</v>
      </c>
      <c r="H142" s="15">
        <f t="shared" si="6"/>
        <v>0</v>
      </c>
      <c r="I142" s="3">
        <f t="shared" si="7"/>
        <v>0</v>
      </c>
      <c r="L142" s="31"/>
    </row>
    <row r="143" spans="2:12">
      <c r="B143" s="45">
        <v>126</v>
      </c>
      <c r="C143" s="93"/>
      <c r="D143" s="96"/>
      <c r="E143" s="44" t="s">
        <v>21</v>
      </c>
      <c r="F143" s="43" t="s">
        <v>106</v>
      </c>
      <c r="G143" s="28">
        <v>4100.2161999999998</v>
      </c>
      <c r="H143" s="15">
        <f t="shared" si="6"/>
        <v>0</v>
      </c>
      <c r="I143" s="3">
        <f t="shared" si="7"/>
        <v>0</v>
      </c>
      <c r="L143" s="31"/>
    </row>
    <row r="144" spans="2:12">
      <c r="B144" s="45">
        <v>127</v>
      </c>
      <c r="C144" s="93"/>
      <c r="D144" s="96"/>
      <c r="E144" s="44" t="s">
        <v>22</v>
      </c>
      <c r="F144" s="43" t="s">
        <v>106</v>
      </c>
      <c r="G144" s="28">
        <v>4558.1905999999999</v>
      </c>
      <c r="H144" s="15">
        <f t="shared" si="6"/>
        <v>0</v>
      </c>
      <c r="I144" s="3">
        <f t="shared" si="7"/>
        <v>0</v>
      </c>
      <c r="L144" s="31"/>
    </row>
    <row r="145" spans="2:12" ht="15" customHeight="1">
      <c r="B145" s="45">
        <v>128</v>
      </c>
      <c r="C145" s="93"/>
      <c r="D145" s="96"/>
      <c r="E145" s="44" t="s">
        <v>23</v>
      </c>
      <c r="F145" s="43" t="s">
        <v>106</v>
      </c>
      <c r="G145" s="28">
        <v>5402.1415499999994</v>
      </c>
      <c r="H145" s="15">
        <f t="shared" si="6"/>
        <v>0</v>
      </c>
      <c r="I145" s="3">
        <f t="shared" si="7"/>
        <v>0</v>
      </c>
      <c r="L145" s="31"/>
    </row>
    <row r="146" spans="2:12">
      <c r="B146" s="45">
        <v>129</v>
      </c>
      <c r="C146" s="93"/>
      <c r="D146" s="96"/>
      <c r="E146" s="44" t="s">
        <v>24</v>
      </c>
      <c r="F146" s="43" t="s">
        <v>106</v>
      </c>
      <c r="G146" s="28">
        <v>6018.4788999999992</v>
      </c>
      <c r="H146" s="15">
        <f t="shared" si="6"/>
        <v>0</v>
      </c>
      <c r="I146" s="3">
        <f t="shared" si="7"/>
        <v>0</v>
      </c>
      <c r="L146" s="31"/>
    </row>
    <row r="147" spans="2:12" ht="15" customHeight="1">
      <c r="B147" s="45">
        <v>130</v>
      </c>
      <c r="C147" s="93"/>
      <c r="D147" s="96"/>
      <c r="E147" s="44" t="s">
        <v>25</v>
      </c>
      <c r="F147" s="43" t="s">
        <v>106</v>
      </c>
      <c r="G147" s="28">
        <v>7252.7140500000005</v>
      </c>
      <c r="H147" s="15">
        <f t="shared" si="6"/>
        <v>0</v>
      </c>
      <c r="I147" s="3">
        <f t="shared" si="7"/>
        <v>0</v>
      </c>
      <c r="L147" s="31"/>
    </row>
    <row r="148" spans="2:12">
      <c r="B148" s="45">
        <v>131</v>
      </c>
      <c r="C148" s="93"/>
      <c r="D148" s="96"/>
      <c r="E148" s="44" t="s">
        <v>26</v>
      </c>
      <c r="F148" s="43" t="s">
        <v>106</v>
      </c>
      <c r="G148" s="28">
        <v>9054.0490499999996</v>
      </c>
      <c r="H148" s="15">
        <f t="shared" si="6"/>
        <v>0</v>
      </c>
      <c r="I148" s="3">
        <f t="shared" si="7"/>
        <v>0</v>
      </c>
      <c r="L148" s="31"/>
    </row>
    <row r="149" spans="2:12">
      <c r="B149" s="45">
        <v>132</v>
      </c>
      <c r="C149" s="93"/>
      <c r="D149" s="96"/>
      <c r="E149" s="44" t="s">
        <v>7</v>
      </c>
      <c r="F149" s="43" t="s">
        <v>106</v>
      </c>
      <c r="G149" s="28">
        <v>7695.4778500000002</v>
      </c>
      <c r="H149" s="15">
        <f t="shared" si="6"/>
        <v>0</v>
      </c>
      <c r="I149" s="3">
        <f t="shared" si="7"/>
        <v>0</v>
      </c>
      <c r="L149" s="31"/>
    </row>
    <row r="150" spans="2:12">
      <c r="B150" s="45">
        <v>133</v>
      </c>
      <c r="C150" s="94"/>
      <c r="D150" s="97"/>
      <c r="E150" s="44" t="s">
        <v>27</v>
      </c>
      <c r="F150" s="43" t="s">
        <v>106</v>
      </c>
      <c r="G150" s="28">
        <v>7695.4778500000002</v>
      </c>
      <c r="H150" s="15">
        <f t="shared" si="6"/>
        <v>0</v>
      </c>
      <c r="I150" s="3">
        <f t="shared" si="7"/>
        <v>0</v>
      </c>
      <c r="L150" s="31"/>
    </row>
    <row r="151" spans="2:12" ht="15" customHeight="1">
      <c r="B151" s="45">
        <v>134</v>
      </c>
      <c r="C151" s="92" t="s">
        <v>28</v>
      </c>
      <c r="D151" s="95" t="s">
        <v>104</v>
      </c>
      <c r="E151" s="44" t="s">
        <v>105</v>
      </c>
      <c r="F151" s="43" t="s">
        <v>106</v>
      </c>
      <c r="G151" s="28">
        <v>4142.3837000000003</v>
      </c>
      <c r="H151" s="15">
        <f t="shared" si="6"/>
        <v>0</v>
      </c>
      <c r="I151" s="3">
        <f t="shared" si="7"/>
        <v>0</v>
      </c>
      <c r="L151" s="31"/>
    </row>
    <row r="152" spans="2:12" ht="15" customHeight="1">
      <c r="B152" s="45">
        <v>135</v>
      </c>
      <c r="C152" s="93"/>
      <c r="D152" s="96"/>
      <c r="E152" s="44" t="s">
        <v>107</v>
      </c>
      <c r="F152" s="43" t="s">
        <v>106</v>
      </c>
      <c r="G152" s="28">
        <v>5649.8238500000007</v>
      </c>
      <c r="H152" s="15">
        <f t="shared" si="6"/>
        <v>0</v>
      </c>
      <c r="I152" s="3">
        <f t="shared" si="7"/>
        <v>0</v>
      </c>
      <c r="L152" s="31"/>
    </row>
    <row r="153" spans="2:12" ht="15" customHeight="1">
      <c r="B153" s="45">
        <v>136</v>
      </c>
      <c r="C153" s="93"/>
      <c r="D153" s="96"/>
      <c r="E153" s="44" t="s">
        <v>119</v>
      </c>
      <c r="F153" s="43" t="s">
        <v>106</v>
      </c>
      <c r="G153" s="28">
        <v>7150.4462857142853</v>
      </c>
      <c r="H153" s="15">
        <f t="shared" si="6"/>
        <v>0</v>
      </c>
      <c r="I153" s="3">
        <f t="shared" si="7"/>
        <v>0</v>
      </c>
      <c r="L153" s="31"/>
    </row>
    <row r="154" spans="2:12" ht="15" customHeight="1">
      <c r="B154" s="45">
        <v>137</v>
      </c>
      <c r="C154" s="93"/>
      <c r="D154" s="97"/>
      <c r="E154" s="44" t="s">
        <v>110</v>
      </c>
      <c r="F154" s="43" t="s">
        <v>106</v>
      </c>
      <c r="G154" s="28">
        <v>3186.3277999999996</v>
      </c>
      <c r="H154" s="15">
        <f t="shared" si="6"/>
        <v>0</v>
      </c>
      <c r="I154" s="3">
        <f t="shared" si="7"/>
        <v>0</v>
      </c>
      <c r="L154" s="31"/>
    </row>
    <row r="155" spans="2:12" ht="15" customHeight="1">
      <c r="B155" s="45">
        <v>138</v>
      </c>
      <c r="C155" s="94"/>
      <c r="D155" s="90" t="s">
        <v>111</v>
      </c>
      <c r="E155" s="91"/>
      <c r="F155" s="43" t="s">
        <v>106</v>
      </c>
      <c r="G155" s="28">
        <v>3647.9988000000003</v>
      </c>
      <c r="H155" s="15">
        <f t="shared" si="6"/>
        <v>0</v>
      </c>
      <c r="I155" s="3">
        <f t="shared" si="7"/>
        <v>0</v>
      </c>
      <c r="L155" s="31"/>
    </row>
    <row r="156" spans="2:12" ht="15" customHeight="1">
      <c r="B156" s="45">
        <v>139</v>
      </c>
      <c r="C156" s="92" t="s">
        <v>29</v>
      </c>
      <c r="D156" s="95" t="s">
        <v>104</v>
      </c>
      <c r="E156" s="44" t="s">
        <v>105</v>
      </c>
      <c r="F156" s="43" t="s">
        <v>106</v>
      </c>
      <c r="G156" s="28">
        <v>4294.3432499999999</v>
      </c>
      <c r="H156" s="15">
        <f t="shared" si="6"/>
        <v>0</v>
      </c>
      <c r="I156" s="3">
        <f t="shared" si="7"/>
        <v>0</v>
      </c>
      <c r="L156" s="31"/>
    </row>
    <row r="157" spans="2:12" ht="15" customHeight="1">
      <c r="B157" s="45">
        <v>140</v>
      </c>
      <c r="C157" s="93"/>
      <c r="D157" s="96"/>
      <c r="E157" s="44" t="s">
        <v>107</v>
      </c>
      <c r="F157" s="43" t="s">
        <v>106</v>
      </c>
      <c r="G157" s="28">
        <v>6062.1159500000003</v>
      </c>
      <c r="H157" s="15">
        <f t="shared" si="6"/>
        <v>0</v>
      </c>
      <c r="I157" s="3">
        <f t="shared" si="7"/>
        <v>0</v>
      </c>
      <c r="L157" s="31"/>
    </row>
    <row r="158" spans="2:12" ht="15" customHeight="1">
      <c r="B158" s="45">
        <v>141</v>
      </c>
      <c r="C158" s="93"/>
      <c r="D158" s="96"/>
      <c r="E158" s="44" t="s">
        <v>119</v>
      </c>
      <c r="F158" s="43" t="s">
        <v>106</v>
      </c>
      <c r="G158" s="28">
        <v>5569.3518571428576</v>
      </c>
      <c r="H158" s="15">
        <f t="shared" ref="H158:H189" si="8">$E$60</f>
        <v>0</v>
      </c>
      <c r="I158" s="3">
        <f t="shared" ref="I158:I189" si="9">ROUND(IF(H158&lt;=1,G158*H158,"Коэффициент снижения не может быть больше 1.00"),2)</f>
        <v>0</v>
      </c>
      <c r="L158" s="31"/>
    </row>
    <row r="159" spans="2:12" ht="15" customHeight="1">
      <c r="B159" s="45">
        <v>142</v>
      </c>
      <c r="C159" s="93"/>
      <c r="D159" s="97"/>
      <c r="E159" s="44" t="s">
        <v>110</v>
      </c>
      <c r="F159" s="43" t="s">
        <v>106</v>
      </c>
      <c r="G159" s="28">
        <v>4574.7848999999997</v>
      </c>
      <c r="H159" s="15">
        <f t="shared" si="8"/>
        <v>0</v>
      </c>
      <c r="I159" s="3">
        <f t="shared" si="9"/>
        <v>0</v>
      </c>
      <c r="L159" s="31"/>
    </row>
    <row r="160" spans="2:12" ht="15" customHeight="1">
      <c r="B160" s="45">
        <v>143</v>
      </c>
      <c r="C160" s="94"/>
      <c r="D160" s="90" t="s">
        <v>111</v>
      </c>
      <c r="E160" s="91"/>
      <c r="F160" s="43" t="s">
        <v>106</v>
      </c>
      <c r="G160" s="28">
        <v>5204.2017500000002</v>
      </c>
      <c r="H160" s="15">
        <f t="shared" si="8"/>
        <v>0</v>
      </c>
      <c r="I160" s="3">
        <f t="shared" si="9"/>
        <v>0</v>
      </c>
      <c r="L160" s="31"/>
    </row>
    <row r="161" spans="2:12" ht="15" customHeight="1">
      <c r="B161" s="45">
        <v>144</v>
      </c>
      <c r="C161" s="98" t="s">
        <v>147</v>
      </c>
      <c r="D161" s="95" t="s">
        <v>104</v>
      </c>
      <c r="E161" s="44" t="s">
        <v>105</v>
      </c>
      <c r="F161" s="43" t="s">
        <v>106</v>
      </c>
      <c r="G161" s="28">
        <v>1700.7036499999999</v>
      </c>
      <c r="H161" s="15">
        <f t="shared" si="8"/>
        <v>0</v>
      </c>
      <c r="I161" s="3">
        <f t="shared" si="9"/>
        <v>0</v>
      </c>
      <c r="L161" s="31"/>
    </row>
    <row r="162" spans="2:12" ht="15" customHeight="1">
      <c r="B162" s="45">
        <v>145</v>
      </c>
      <c r="C162" s="99"/>
      <c r="D162" s="96"/>
      <c r="E162" s="44" t="s">
        <v>107</v>
      </c>
      <c r="F162" s="43" t="s">
        <v>106</v>
      </c>
      <c r="G162" s="28">
        <v>2518.2885500000002</v>
      </c>
      <c r="H162" s="15">
        <f t="shared" si="8"/>
        <v>0</v>
      </c>
      <c r="I162" s="3">
        <f t="shared" si="9"/>
        <v>0</v>
      </c>
      <c r="L162" s="31"/>
    </row>
    <row r="163" spans="2:12" ht="15" customHeight="1">
      <c r="B163" s="45">
        <v>146</v>
      </c>
      <c r="C163" s="99"/>
      <c r="D163" s="96"/>
      <c r="E163" s="44" t="s">
        <v>119</v>
      </c>
      <c r="F163" s="43" t="s">
        <v>106</v>
      </c>
      <c r="G163" s="28">
        <v>4896.9647999999997</v>
      </c>
      <c r="H163" s="15">
        <f t="shared" si="8"/>
        <v>0</v>
      </c>
      <c r="I163" s="3">
        <f t="shared" si="9"/>
        <v>0</v>
      </c>
      <c r="L163" s="31"/>
    </row>
    <row r="164" spans="2:12" ht="15" customHeight="1">
      <c r="B164" s="45">
        <v>147</v>
      </c>
      <c r="C164" s="99"/>
      <c r="D164" s="97"/>
      <c r="E164" s="44" t="s">
        <v>110</v>
      </c>
      <c r="F164" s="43" t="s">
        <v>106</v>
      </c>
      <c r="G164" s="28">
        <v>2483.4991</v>
      </c>
      <c r="H164" s="15">
        <f t="shared" si="8"/>
        <v>0</v>
      </c>
      <c r="I164" s="3">
        <f t="shared" si="9"/>
        <v>0</v>
      </c>
      <c r="L164" s="31"/>
    </row>
    <row r="165" spans="2:12" ht="15" customHeight="1">
      <c r="B165" s="45">
        <v>148</v>
      </c>
      <c r="C165" s="100"/>
      <c r="D165" s="90" t="s">
        <v>111</v>
      </c>
      <c r="E165" s="91"/>
      <c r="F165" s="43" t="s">
        <v>106</v>
      </c>
      <c r="G165" s="28">
        <v>2703.8609000000001</v>
      </c>
      <c r="H165" s="15">
        <f t="shared" si="8"/>
        <v>0</v>
      </c>
      <c r="I165" s="3">
        <f t="shared" si="9"/>
        <v>0</v>
      </c>
      <c r="L165" s="31"/>
    </row>
    <row r="166" spans="2:12" ht="15" customHeight="1">
      <c r="B166" s="45">
        <v>149</v>
      </c>
      <c r="C166" s="92" t="s">
        <v>148</v>
      </c>
      <c r="D166" s="95" t="s">
        <v>104</v>
      </c>
      <c r="E166" s="44" t="s">
        <v>105</v>
      </c>
      <c r="F166" s="43" t="s">
        <v>106</v>
      </c>
      <c r="G166" s="28">
        <v>6648.4108500000002</v>
      </c>
      <c r="H166" s="15">
        <f t="shared" si="8"/>
        <v>0</v>
      </c>
      <c r="I166" s="3">
        <f t="shared" si="9"/>
        <v>0</v>
      </c>
      <c r="L166" s="31"/>
    </row>
    <row r="167" spans="2:12" ht="15" customHeight="1">
      <c r="B167" s="45">
        <v>150</v>
      </c>
      <c r="C167" s="93"/>
      <c r="D167" s="96"/>
      <c r="E167" s="44" t="s">
        <v>107</v>
      </c>
      <c r="F167" s="43" t="s">
        <v>106</v>
      </c>
      <c r="G167" s="28">
        <v>7152.8603999999996</v>
      </c>
      <c r="H167" s="15">
        <f t="shared" si="8"/>
        <v>0</v>
      </c>
      <c r="I167" s="3">
        <f t="shared" si="9"/>
        <v>0</v>
      </c>
      <c r="L167" s="31"/>
    </row>
    <row r="168" spans="2:12" ht="15" customHeight="1">
      <c r="B168" s="45">
        <v>151</v>
      </c>
      <c r="C168" s="93"/>
      <c r="D168" s="96"/>
      <c r="E168" s="44" t="s">
        <v>119</v>
      </c>
      <c r="F168" s="43" t="s">
        <v>106</v>
      </c>
      <c r="G168" s="28">
        <v>8738.6765499999983</v>
      </c>
      <c r="H168" s="15">
        <f t="shared" si="8"/>
        <v>0</v>
      </c>
      <c r="I168" s="3">
        <f t="shared" si="9"/>
        <v>0</v>
      </c>
      <c r="L168" s="31"/>
    </row>
    <row r="169" spans="2:12" ht="15" customHeight="1">
      <c r="B169" s="45">
        <v>152</v>
      </c>
      <c r="C169" s="93"/>
      <c r="D169" s="97"/>
      <c r="E169" s="44" t="s">
        <v>110</v>
      </c>
      <c r="F169" s="43" t="s">
        <v>106</v>
      </c>
      <c r="G169" s="28">
        <v>7668.3189500000008</v>
      </c>
      <c r="H169" s="15">
        <f t="shared" si="8"/>
        <v>0</v>
      </c>
      <c r="I169" s="3">
        <f t="shared" si="9"/>
        <v>0</v>
      </c>
      <c r="L169" s="31"/>
    </row>
    <row r="170" spans="2:12" ht="15" customHeight="1">
      <c r="B170" s="45">
        <v>153</v>
      </c>
      <c r="C170" s="94"/>
      <c r="D170" s="90" t="s">
        <v>111</v>
      </c>
      <c r="E170" s="91"/>
      <c r="F170" s="43" t="s">
        <v>106</v>
      </c>
      <c r="G170" s="28">
        <v>6577.6603500000001</v>
      </c>
      <c r="H170" s="15">
        <f t="shared" si="8"/>
        <v>0</v>
      </c>
      <c r="I170" s="3">
        <f t="shared" si="9"/>
        <v>0</v>
      </c>
      <c r="L170" s="31"/>
    </row>
    <row r="171" spans="2:12" ht="31.5" customHeight="1">
      <c r="B171" s="45">
        <v>154</v>
      </c>
      <c r="C171" s="16" t="s">
        <v>149</v>
      </c>
      <c r="D171" s="90" t="s">
        <v>13</v>
      </c>
      <c r="E171" s="91"/>
      <c r="F171" s="43" t="s">
        <v>106</v>
      </c>
      <c r="G171" s="28">
        <v>4377.0925500000003</v>
      </c>
      <c r="H171" s="15">
        <f t="shared" si="8"/>
        <v>0</v>
      </c>
      <c r="I171" s="3">
        <f t="shared" si="9"/>
        <v>0</v>
      </c>
      <c r="L171" s="31"/>
    </row>
    <row r="172" spans="2:12" ht="15" customHeight="1">
      <c r="B172" s="45">
        <v>155</v>
      </c>
      <c r="C172" s="92" t="s">
        <v>150</v>
      </c>
      <c r="D172" s="95" t="s">
        <v>104</v>
      </c>
      <c r="E172" s="44" t="s">
        <v>105</v>
      </c>
      <c r="F172" s="43" t="s">
        <v>106</v>
      </c>
      <c r="G172" s="28">
        <v>3248.5235999999995</v>
      </c>
      <c r="H172" s="15">
        <f t="shared" si="8"/>
        <v>0</v>
      </c>
      <c r="I172" s="3">
        <f t="shared" si="9"/>
        <v>0</v>
      </c>
      <c r="L172" s="31"/>
    </row>
    <row r="173" spans="2:12" ht="15" customHeight="1">
      <c r="B173" s="45">
        <v>156</v>
      </c>
      <c r="C173" s="93"/>
      <c r="D173" s="96"/>
      <c r="E173" s="44" t="s">
        <v>107</v>
      </c>
      <c r="F173" s="43" t="s">
        <v>106</v>
      </c>
      <c r="G173" s="28">
        <v>4443.2222999999994</v>
      </c>
      <c r="H173" s="15">
        <f t="shared" si="8"/>
        <v>0</v>
      </c>
      <c r="I173" s="3">
        <f t="shared" si="9"/>
        <v>0</v>
      </c>
      <c r="L173" s="31"/>
    </row>
    <row r="174" spans="2:12" ht="15" customHeight="1">
      <c r="B174" s="45">
        <v>157</v>
      </c>
      <c r="C174" s="93"/>
      <c r="D174" s="96"/>
      <c r="E174" s="44" t="s">
        <v>119</v>
      </c>
      <c r="F174" s="43" t="s">
        <v>106</v>
      </c>
      <c r="G174" s="28">
        <v>4046.6454285714294</v>
      </c>
      <c r="H174" s="15">
        <f t="shared" si="8"/>
        <v>0</v>
      </c>
      <c r="I174" s="3">
        <f t="shared" si="9"/>
        <v>0</v>
      </c>
      <c r="L174" s="31"/>
    </row>
    <row r="175" spans="2:12" ht="15" customHeight="1">
      <c r="B175" s="45">
        <v>158</v>
      </c>
      <c r="C175" s="93"/>
      <c r="D175" s="97"/>
      <c r="E175" s="44" t="s">
        <v>110</v>
      </c>
      <c r="F175" s="43" t="s">
        <v>106</v>
      </c>
      <c r="G175" s="28">
        <v>4443.2222999999994</v>
      </c>
      <c r="H175" s="15">
        <f t="shared" si="8"/>
        <v>0</v>
      </c>
      <c r="I175" s="3">
        <f t="shared" si="9"/>
        <v>0</v>
      </c>
      <c r="L175" s="31"/>
    </row>
    <row r="176" spans="2:12" ht="15" customHeight="1">
      <c r="B176" s="45">
        <v>159</v>
      </c>
      <c r="C176" s="94"/>
      <c r="D176" s="90" t="s">
        <v>111</v>
      </c>
      <c r="E176" s="91"/>
      <c r="F176" s="43" t="s">
        <v>106</v>
      </c>
      <c r="G176" s="28">
        <v>4419.3963999999996</v>
      </c>
      <c r="H176" s="15">
        <f t="shared" si="8"/>
        <v>0</v>
      </c>
      <c r="I176" s="3">
        <f t="shared" si="9"/>
        <v>0</v>
      </c>
      <c r="L176" s="31"/>
    </row>
    <row r="177" spans="2:12" ht="15" customHeight="1">
      <c r="B177" s="45">
        <v>160</v>
      </c>
      <c r="C177" s="16" t="s">
        <v>32</v>
      </c>
      <c r="D177" s="90" t="s">
        <v>13</v>
      </c>
      <c r="E177" s="91"/>
      <c r="F177" s="43" t="s">
        <v>106</v>
      </c>
      <c r="G177" s="28">
        <v>74.618799999999993</v>
      </c>
      <c r="H177" s="15">
        <f t="shared" si="8"/>
        <v>0</v>
      </c>
      <c r="I177" s="3">
        <f t="shared" si="9"/>
        <v>0</v>
      </c>
      <c r="L177" s="31"/>
    </row>
    <row r="178" spans="2:12" ht="27.75" customHeight="1">
      <c r="B178" s="45">
        <v>161</v>
      </c>
      <c r="C178" s="16" t="s">
        <v>33</v>
      </c>
      <c r="D178" s="90" t="s">
        <v>13</v>
      </c>
      <c r="E178" s="91"/>
      <c r="F178" s="43" t="s">
        <v>106</v>
      </c>
      <c r="G178" s="28">
        <v>146.8237</v>
      </c>
      <c r="H178" s="15">
        <f t="shared" si="8"/>
        <v>0</v>
      </c>
      <c r="I178" s="3">
        <f t="shared" si="9"/>
        <v>0</v>
      </c>
      <c r="L178" s="31"/>
    </row>
    <row r="179" spans="2:12" ht="75" customHeight="1">
      <c r="B179" s="45">
        <v>162</v>
      </c>
      <c r="C179" s="16" t="s">
        <v>34</v>
      </c>
      <c r="D179" s="90" t="s">
        <v>13</v>
      </c>
      <c r="E179" s="91"/>
      <c r="F179" s="43" t="s">
        <v>106</v>
      </c>
      <c r="G179" s="28">
        <v>703.68100000000004</v>
      </c>
      <c r="H179" s="15">
        <f t="shared" si="8"/>
        <v>0</v>
      </c>
      <c r="I179" s="3">
        <f t="shared" si="9"/>
        <v>0</v>
      </c>
      <c r="L179" s="31"/>
    </row>
    <row r="180" spans="2:12" ht="33.75" customHeight="1">
      <c r="B180" s="45">
        <v>163</v>
      </c>
      <c r="C180" s="16" t="s">
        <v>35</v>
      </c>
      <c r="D180" s="90" t="s">
        <v>13</v>
      </c>
      <c r="E180" s="91"/>
      <c r="F180" s="43" t="s">
        <v>106</v>
      </c>
      <c r="G180" s="28">
        <v>85.784350000000003</v>
      </c>
      <c r="H180" s="15">
        <f t="shared" si="8"/>
        <v>0</v>
      </c>
      <c r="I180" s="3">
        <f t="shared" si="9"/>
        <v>0</v>
      </c>
      <c r="L180" s="31"/>
    </row>
    <row r="181" spans="2:12" ht="32.25" customHeight="1">
      <c r="B181" s="45">
        <v>164</v>
      </c>
      <c r="C181" s="16" t="s">
        <v>151</v>
      </c>
      <c r="D181" s="84" t="s">
        <v>126</v>
      </c>
      <c r="E181" s="86"/>
      <c r="F181" s="43" t="s">
        <v>106</v>
      </c>
      <c r="G181" s="28">
        <v>7963.3510000000015</v>
      </c>
      <c r="H181" s="15">
        <f t="shared" si="8"/>
        <v>0</v>
      </c>
      <c r="I181" s="3">
        <f t="shared" si="9"/>
        <v>0</v>
      </c>
      <c r="L181" s="31"/>
    </row>
    <row r="182" spans="2:12" ht="26.25" customHeight="1">
      <c r="B182" s="45">
        <v>165</v>
      </c>
      <c r="C182" s="16" t="s">
        <v>152</v>
      </c>
      <c r="D182" s="84" t="s">
        <v>126</v>
      </c>
      <c r="E182" s="86"/>
      <c r="F182" s="43" t="s">
        <v>106</v>
      </c>
      <c r="G182" s="28">
        <v>2996.7154500000001</v>
      </c>
      <c r="H182" s="15">
        <f t="shared" si="8"/>
        <v>0</v>
      </c>
      <c r="I182" s="3">
        <f t="shared" si="9"/>
        <v>0</v>
      </c>
      <c r="L182" s="31"/>
    </row>
    <row r="183" spans="2:12" ht="26.25" customHeight="1">
      <c r="B183" s="45">
        <v>166</v>
      </c>
      <c r="C183" s="16" t="s">
        <v>153</v>
      </c>
      <c r="D183" s="84" t="s">
        <v>126</v>
      </c>
      <c r="E183" s="86"/>
      <c r="F183" s="43" t="s">
        <v>106</v>
      </c>
      <c r="G183" s="28">
        <v>3370.0165000000002</v>
      </c>
      <c r="H183" s="15">
        <f t="shared" si="8"/>
        <v>0</v>
      </c>
      <c r="I183" s="3">
        <f t="shared" si="9"/>
        <v>0</v>
      </c>
      <c r="L183" s="31"/>
    </row>
    <row r="184" spans="2:12" ht="29.25" customHeight="1">
      <c r="B184" s="45">
        <v>167</v>
      </c>
      <c r="C184" s="16" t="s">
        <v>154</v>
      </c>
      <c r="D184" s="84" t="s">
        <v>126</v>
      </c>
      <c r="E184" s="86"/>
      <c r="F184" s="43" t="s">
        <v>106</v>
      </c>
      <c r="G184" s="28">
        <v>5672.1802000000007</v>
      </c>
      <c r="H184" s="15">
        <f t="shared" si="8"/>
        <v>0</v>
      </c>
      <c r="I184" s="3">
        <f t="shared" si="9"/>
        <v>0</v>
      </c>
      <c r="L184" s="31"/>
    </row>
    <row r="185" spans="2:12" ht="15" customHeight="1">
      <c r="B185" s="45">
        <v>168</v>
      </c>
      <c r="C185" s="16" t="s">
        <v>155</v>
      </c>
      <c r="D185" s="84" t="s">
        <v>126</v>
      </c>
      <c r="E185" s="86"/>
      <c r="F185" s="43" t="s">
        <v>106</v>
      </c>
      <c r="G185" s="28">
        <v>5344.7028499999997</v>
      </c>
      <c r="H185" s="15">
        <f t="shared" si="8"/>
        <v>0</v>
      </c>
      <c r="I185" s="3">
        <f t="shared" si="9"/>
        <v>0</v>
      </c>
      <c r="L185" s="31"/>
    </row>
    <row r="186" spans="2:12" ht="15" customHeight="1">
      <c r="B186" s="45">
        <v>169</v>
      </c>
      <c r="C186" s="16" t="s">
        <v>156</v>
      </c>
      <c r="D186" s="84" t="s">
        <v>126</v>
      </c>
      <c r="E186" s="86"/>
      <c r="F186" s="43" t="s">
        <v>106</v>
      </c>
      <c r="G186" s="28">
        <v>4739.6876000000002</v>
      </c>
      <c r="H186" s="15">
        <f t="shared" si="8"/>
        <v>0</v>
      </c>
      <c r="I186" s="3">
        <f t="shared" si="9"/>
        <v>0</v>
      </c>
      <c r="L186" s="31"/>
    </row>
    <row r="187" spans="2:12" ht="34.5" customHeight="1">
      <c r="B187" s="45">
        <v>170</v>
      </c>
      <c r="C187" s="16" t="s">
        <v>157</v>
      </c>
      <c r="D187" s="84" t="s">
        <v>126</v>
      </c>
      <c r="E187" s="86"/>
      <c r="F187" s="43" t="s">
        <v>106</v>
      </c>
      <c r="G187" s="28">
        <v>2606.2948999999999</v>
      </c>
      <c r="H187" s="15">
        <f t="shared" si="8"/>
        <v>0</v>
      </c>
      <c r="I187" s="3">
        <f t="shared" si="9"/>
        <v>0</v>
      </c>
      <c r="L187" s="31"/>
    </row>
    <row r="188" spans="2:12" ht="15" customHeight="1">
      <c r="B188" s="45">
        <v>171</v>
      </c>
      <c r="C188" s="16" t="s">
        <v>158</v>
      </c>
      <c r="D188" s="84" t="s">
        <v>126</v>
      </c>
      <c r="E188" s="86"/>
      <c r="F188" s="43" t="s">
        <v>106</v>
      </c>
      <c r="G188" s="28">
        <v>2895.195285714286</v>
      </c>
      <c r="H188" s="15">
        <f t="shared" si="8"/>
        <v>0</v>
      </c>
      <c r="I188" s="3">
        <f t="shared" si="9"/>
        <v>0</v>
      </c>
      <c r="L188" s="31"/>
    </row>
    <row r="189" spans="2:12" ht="29.25" customHeight="1">
      <c r="B189" s="45">
        <v>172</v>
      </c>
      <c r="C189" s="16" t="s">
        <v>159</v>
      </c>
      <c r="D189" s="84" t="s">
        <v>126</v>
      </c>
      <c r="E189" s="86"/>
      <c r="F189" s="43" t="s">
        <v>106</v>
      </c>
      <c r="G189" s="28">
        <v>22800.894285714283</v>
      </c>
      <c r="H189" s="15">
        <f t="shared" si="8"/>
        <v>0</v>
      </c>
      <c r="I189" s="3">
        <f t="shared" si="9"/>
        <v>0</v>
      </c>
      <c r="L189" s="31"/>
    </row>
    <row r="190" spans="2:12" ht="15" customHeight="1">
      <c r="B190" s="45">
        <v>173</v>
      </c>
      <c r="C190" s="16" t="s">
        <v>160</v>
      </c>
      <c r="D190" s="84" t="s">
        <v>126</v>
      </c>
      <c r="E190" s="86"/>
      <c r="F190" s="43" t="s">
        <v>106</v>
      </c>
      <c r="G190" s="28">
        <v>6422.3728499999997</v>
      </c>
      <c r="H190" s="15">
        <f t="shared" ref="H190:H197" si="10">$E$60</f>
        <v>0</v>
      </c>
      <c r="I190" s="3">
        <f t="shared" ref="I190:I197" si="11">ROUND(IF(H190&lt;=1,G190*H190,"Коэффициент снижения не может быть больше 1.00"),2)</f>
        <v>0</v>
      </c>
      <c r="L190" s="31"/>
    </row>
    <row r="191" spans="2:12" ht="28.5" customHeight="1">
      <c r="B191" s="45">
        <v>174</v>
      </c>
      <c r="C191" s="16" t="s">
        <v>161</v>
      </c>
      <c r="D191" s="84" t="s">
        <v>126</v>
      </c>
      <c r="E191" s="86"/>
      <c r="F191" s="43" t="s">
        <v>106</v>
      </c>
      <c r="G191" s="28">
        <v>22320.38895</v>
      </c>
      <c r="H191" s="15">
        <f t="shared" si="10"/>
        <v>0</v>
      </c>
      <c r="I191" s="3">
        <f t="shared" si="11"/>
        <v>0</v>
      </c>
      <c r="L191" s="31"/>
    </row>
    <row r="192" spans="2:12" ht="29.25" customHeight="1">
      <c r="B192" s="45">
        <v>175</v>
      </c>
      <c r="C192" s="16" t="s">
        <v>162</v>
      </c>
      <c r="D192" s="84" t="s">
        <v>126</v>
      </c>
      <c r="E192" s="86"/>
      <c r="F192" s="43" t="s">
        <v>106</v>
      </c>
      <c r="G192" s="28">
        <v>3764.5326000000005</v>
      </c>
      <c r="H192" s="15">
        <f t="shared" si="10"/>
        <v>0</v>
      </c>
      <c r="I192" s="3">
        <f t="shared" si="11"/>
        <v>0</v>
      </c>
      <c r="L192" s="31"/>
    </row>
    <row r="193" spans="1:12" ht="24" customHeight="1">
      <c r="B193" s="45">
        <v>176</v>
      </c>
      <c r="C193" s="16" t="s">
        <v>163</v>
      </c>
      <c r="D193" s="84" t="s">
        <v>126</v>
      </c>
      <c r="E193" s="86"/>
      <c r="F193" s="43" t="s">
        <v>106</v>
      </c>
      <c r="G193" s="28">
        <v>3217.5014500000002</v>
      </c>
      <c r="H193" s="15">
        <f t="shared" si="10"/>
        <v>0</v>
      </c>
      <c r="I193" s="3">
        <f t="shared" si="11"/>
        <v>0</v>
      </c>
      <c r="L193" s="31"/>
    </row>
    <row r="194" spans="1:12" ht="30.75" customHeight="1">
      <c r="B194" s="45">
        <v>177</v>
      </c>
      <c r="C194" s="16" t="s">
        <v>164</v>
      </c>
      <c r="D194" s="84" t="s">
        <v>126</v>
      </c>
      <c r="E194" s="86"/>
      <c r="F194" s="43" t="s">
        <v>106</v>
      </c>
      <c r="G194" s="28">
        <v>2663.8447000000001</v>
      </c>
      <c r="H194" s="15">
        <f t="shared" si="10"/>
        <v>0</v>
      </c>
      <c r="I194" s="3">
        <f t="shared" si="11"/>
        <v>0</v>
      </c>
      <c r="L194" s="31"/>
    </row>
    <row r="195" spans="1:12" ht="29.25" customHeight="1">
      <c r="B195" s="45">
        <v>178</v>
      </c>
      <c r="C195" s="16" t="s">
        <v>165</v>
      </c>
      <c r="D195" s="84" t="s">
        <v>126</v>
      </c>
      <c r="E195" s="86"/>
      <c r="F195" s="43" t="s">
        <v>106</v>
      </c>
      <c r="G195" s="28">
        <v>3251.8969999999999</v>
      </c>
      <c r="H195" s="15">
        <f t="shared" si="10"/>
        <v>0</v>
      </c>
      <c r="I195" s="3">
        <f t="shared" si="11"/>
        <v>0</v>
      </c>
      <c r="L195" s="31"/>
    </row>
    <row r="196" spans="1:12" ht="15" customHeight="1">
      <c r="B196" s="45">
        <v>179</v>
      </c>
      <c r="C196" s="84" t="s">
        <v>166</v>
      </c>
      <c r="D196" s="85"/>
      <c r="E196" s="86"/>
      <c r="F196" s="43" t="s">
        <v>37</v>
      </c>
      <c r="G196" s="28">
        <v>48.384050000000002</v>
      </c>
      <c r="H196" s="15">
        <f t="shared" si="10"/>
        <v>0</v>
      </c>
      <c r="I196" s="3">
        <f t="shared" si="11"/>
        <v>0</v>
      </c>
      <c r="L196" s="31"/>
    </row>
    <row r="197" spans="1:12" ht="15" customHeight="1">
      <c r="A197" s="36"/>
      <c r="B197" s="45">
        <v>180</v>
      </c>
      <c r="C197" s="87" t="s">
        <v>39</v>
      </c>
      <c r="D197" s="88"/>
      <c r="E197" s="89"/>
      <c r="F197" s="13" t="s">
        <v>38</v>
      </c>
      <c r="G197" s="28">
        <v>2568.1017500000003</v>
      </c>
      <c r="H197" s="15">
        <f t="shared" si="10"/>
        <v>0</v>
      </c>
      <c r="I197" s="10">
        <f t="shared" si="11"/>
        <v>0</v>
      </c>
      <c r="L197" s="31"/>
    </row>
    <row r="198" spans="1:12" ht="27" customHeight="1">
      <c r="B198" s="116" t="s">
        <v>276</v>
      </c>
      <c r="C198" s="117"/>
      <c r="D198" s="117"/>
      <c r="E198" s="118"/>
      <c r="F198" s="114">
        <v>0.15</v>
      </c>
      <c r="G198" s="8" t="s">
        <v>93</v>
      </c>
      <c r="H198" s="112" t="str">
        <f>IF(COUNTIF(H62:H197,0),"Не заполнен коэффициент снижения по подгруппе 2",E60)</f>
        <v>Не заполнен коэффициент снижения по подгруппе 2</v>
      </c>
      <c r="I198" s="112"/>
      <c r="L198" s="31"/>
    </row>
    <row r="199" spans="1:12" ht="39">
      <c r="B199" s="119"/>
      <c r="C199" s="120"/>
      <c r="D199" s="120"/>
      <c r="E199" s="121"/>
      <c r="F199" s="115"/>
      <c r="G199" s="8" t="s">
        <v>94</v>
      </c>
      <c r="H199" s="113" t="str">
        <f>IF(H198&lt;=1,H198*F198,"Ошибка")</f>
        <v>Ошибка</v>
      </c>
      <c r="I199" s="113"/>
      <c r="L199" s="31"/>
    </row>
    <row r="201" spans="1:12" ht="44.15" customHeight="1">
      <c r="B201" s="129" t="s">
        <v>168</v>
      </c>
      <c r="C201" s="129"/>
      <c r="D201" s="129"/>
      <c r="E201" s="20"/>
      <c r="L201" s="31"/>
    </row>
    <row r="202" spans="1:12" ht="79.5" customHeight="1">
      <c r="B202" s="38" t="s">
        <v>128</v>
      </c>
      <c r="C202" s="101" t="s">
        <v>1</v>
      </c>
      <c r="D202" s="101"/>
      <c r="E202" s="101"/>
      <c r="F202" s="38" t="s">
        <v>2</v>
      </c>
      <c r="G202" s="1" t="s">
        <v>3</v>
      </c>
      <c r="H202" s="1" t="s">
        <v>289</v>
      </c>
      <c r="I202" s="2" t="s">
        <v>5</v>
      </c>
      <c r="L202" s="31"/>
    </row>
    <row r="203" spans="1:12" ht="26">
      <c r="B203" s="43">
        <v>181</v>
      </c>
      <c r="C203" s="16" t="s">
        <v>171</v>
      </c>
      <c r="D203" s="90" t="s">
        <v>13</v>
      </c>
      <c r="E203" s="91"/>
      <c r="F203" s="43" t="s">
        <v>106</v>
      </c>
      <c r="G203" s="28">
        <v>333.65350000000001</v>
      </c>
      <c r="H203" s="15">
        <f t="shared" ref="H203:H234" si="12">$E$201</f>
        <v>0</v>
      </c>
      <c r="I203" s="9">
        <f t="shared" ref="I203:I234" si="13">ROUND(IF(H203&lt;=1,G203*H203,"Коэффициент снижения не может быть больше 1.00"),2)</f>
        <v>0</v>
      </c>
      <c r="L203" s="31"/>
    </row>
    <row r="204" spans="1:12">
      <c r="B204" s="43">
        <v>182</v>
      </c>
      <c r="C204" s="105" t="s">
        <v>172</v>
      </c>
      <c r="D204" s="95" t="s">
        <v>104</v>
      </c>
      <c r="E204" s="44" t="s">
        <v>105</v>
      </c>
      <c r="F204" s="43" t="s">
        <v>106</v>
      </c>
      <c r="G204" s="28">
        <v>5177.6791499999999</v>
      </c>
      <c r="H204" s="15">
        <f t="shared" si="12"/>
        <v>0</v>
      </c>
      <c r="I204" s="9">
        <f t="shared" si="13"/>
        <v>0</v>
      </c>
      <c r="L204" s="31"/>
    </row>
    <row r="205" spans="1:12">
      <c r="B205" s="45">
        <v>183</v>
      </c>
      <c r="C205" s="106"/>
      <c r="D205" s="96"/>
      <c r="E205" s="44" t="s">
        <v>107</v>
      </c>
      <c r="F205" s="43" t="s">
        <v>106</v>
      </c>
      <c r="G205" s="28">
        <v>5583.7294499999998</v>
      </c>
      <c r="H205" s="15">
        <f t="shared" si="12"/>
        <v>0</v>
      </c>
      <c r="I205" s="9">
        <f t="shared" si="13"/>
        <v>0</v>
      </c>
      <c r="L205" s="31"/>
    </row>
    <row r="206" spans="1:12">
      <c r="B206" s="45">
        <v>184</v>
      </c>
      <c r="C206" s="106"/>
      <c r="D206" s="96"/>
      <c r="E206" s="44" t="s">
        <v>119</v>
      </c>
      <c r="F206" s="43" t="s">
        <v>106</v>
      </c>
      <c r="G206" s="28">
        <v>8330.8657142857155</v>
      </c>
      <c r="H206" s="15">
        <f t="shared" si="12"/>
        <v>0</v>
      </c>
      <c r="I206" s="9">
        <f t="shared" si="13"/>
        <v>0</v>
      </c>
      <c r="L206" s="31"/>
    </row>
    <row r="207" spans="1:12">
      <c r="B207" s="45">
        <v>185</v>
      </c>
      <c r="C207" s="106"/>
      <c r="D207" s="97"/>
      <c r="E207" s="44" t="s">
        <v>110</v>
      </c>
      <c r="F207" s="43" t="s">
        <v>106</v>
      </c>
      <c r="G207" s="28">
        <v>4435.4503500000001</v>
      </c>
      <c r="H207" s="15">
        <f t="shared" si="12"/>
        <v>0</v>
      </c>
      <c r="I207" s="9">
        <f t="shared" si="13"/>
        <v>0</v>
      </c>
      <c r="L207" s="31"/>
    </row>
    <row r="208" spans="1:12" ht="21" customHeight="1">
      <c r="B208" s="45">
        <v>186</v>
      </c>
      <c r="C208" s="107"/>
      <c r="D208" s="90" t="s">
        <v>111</v>
      </c>
      <c r="E208" s="91"/>
      <c r="F208" s="43" t="s">
        <v>106</v>
      </c>
      <c r="G208" s="28">
        <v>4522.6082999999999</v>
      </c>
      <c r="H208" s="15">
        <f t="shared" si="12"/>
        <v>0</v>
      </c>
      <c r="I208" s="9">
        <f t="shared" si="13"/>
        <v>0</v>
      </c>
      <c r="L208" s="31"/>
    </row>
    <row r="209" spans="2:12">
      <c r="B209" s="45">
        <v>187</v>
      </c>
      <c r="C209" s="98" t="s">
        <v>173</v>
      </c>
      <c r="D209" s="95" t="s">
        <v>104</v>
      </c>
      <c r="E209" s="44" t="s">
        <v>105</v>
      </c>
      <c r="F209" s="43" t="s">
        <v>106</v>
      </c>
      <c r="G209" s="28">
        <v>2122.3887500000001</v>
      </c>
      <c r="H209" s="15">
        <f t="shared" si="12"/>
        <v>0</v>
      </c>
      <c r="I209" s="9">
        <f t="shared" si="13"/>
        <v>0</v>
      </c>
      <c r="L209" s="31"/>
    </row>
    <row r="210" spans="2:12">
      <c r="B210" s="45">
        <v>188</v>
      </c>
      <c r="C210" s="99"/>
      <c r="D210" s="96"/>
      <c r="E210" s="44" t="s">
        <v>107</v>
      </c>
      <c r="F210" s="43" t="s">
        <v>106</v>
      </c>
      <c r="G210" s="28">
        <v>2962.5219000000002</v>
      </c>
      <c r="H210" s="15">
        <f t="shared" si="12"/>
        <v>0</v>
      </c>
      <c r="I210" s="9">
        <f t="shared" si="13"/>
        <v>0</v>
      </c>
      <c r="L210" s="31"/>
    </row>
    <row r="211" spans="2:12">
      <c r="B211" s="45">
        <v>189</v>
      </c>
      <c r="C211" s="99"/>
      <c r="D211" s="96"/>
      <c r="E211" s="44" t="s">
        <v>119</v>
      </c>
      <c r="F211" s="43" t="s">
        <v>106</v>
      </c>
      <c r="G211" s="28">
        <v>3455.0057142857149</v>
      </c>
      <c r="H211" s="15">
        <f t="shared" si="12"/>
        <v>0</v>
      </c>
      <c r="I211" s="9">
        <f t="shared" si="13"/>
        <v>0</v>
      </c>
      <c r="L211" s="31"/>
    </row>
    <row r="212" spans="2:12">
      <c r="B212" s="45">
        <v>190</v>
      </c>
      <c r="C212" s="100"/>
      <c r="D212" s="97"/>
      <c r="E212" s="44" t="s">
        <v>110</v>
      </c>
      <c r="F212" s="43" t="s">
        <v>106</v>
      </c>
      <c r="G212" s="28">
        <v>2758.1281999999997</v>
      </c>
      <c r="H212" s="15">
        <f t="shared" si="12"/>
        <v>0</v>
      </c>
      <c r="I212" s="9">
        <f t="shared" si="13"/>
        <v>0</v>
      </c>
      <c r="L212" s="31"/>
    </row>
    <row r="213" spans="2:12">
      <c r="B213" s="45">
        <v>191</v>
      </c>
      <c r="C213" s="98" t="s">
        <v>174</v>
      </c>
      <c r="D213" s="95" t="s">
        <v>104</v>
      </c>
      <c r="E213" s="44" t="s">
        <v>105</v>
      </c>
      <c r="F213" s="43" t="s">
        <v>106</v>
      </c>
      <c r="G213" s="28">
        <v>3518.9410000000003</v>
      </c>
      <c r="H213" s="15">
        <f t="shared" si="12"/>
        <v>0</v>
      </c>
      <c r="I213" s="9">
        <f t="shared" si="13"/>
        <v>0</v>
      </c>
      <c r="L213" s="31"/>
    </row>
    <row r="214" spans="2:12">
      <c r="B214" s="45">
        <v>192</v>
      </c>
      <c r="C214" s="99"/>
      <c r="D214" s="96"/>
      <c r="E214" s="44" t="s">
        <v>107</v>
      </c>
      <c r="F214" s="43" t="s">
        <v>106</v>
      </c>
      <c r="G214" s="28">
        <v>4460.2054500000004</v>
      </c>
      <c r="H214" s="15">
        <f t="shared" si="12"/>
        <v>0</v>
      </c>
      <c r="I214" s="9">
        <f t="shared" si="13"/>
        <v>0</v>
      </c>
      <c r="L214" s="31"/>
    </row>
    <row r="215" spans="2:12">
      <c r="B215" s="45">
        <v>193</v>
      </c>
      <c r="C215" s="99"/>
      <c r="D215" s="96"/>
      <c r="E215" s="44" t="s">
        <v>119</v>
      </c>
      <c r="F215" s="43" t="s">
        <v>106</v>
      </c>
      <c r="G215" s="28">
        <v>4338.1570499999998</v>
      </c>
      <c r="H215" s="15">
        <f t="shared" si="12"/>
        <v>0</v>
      </c>
      <c r="I215" s="9">
        <f t="shared" si="13"/>
        <v>0</v>
      </c>
      <c r="L215" s="31"/>
    </row>
    <row r="216" spans="2:12">
      <c r="B216" s="45">
        <v>194</v>
      </c>
      <c r="C216" s="99"/>
      <c r="D216" s="97"/>
      <c r="E216" s="44" t="s">
        <v>110</v>
      </c>
      <c r="F216" s="43" t="s">
        <v>106</v>
      </c>
      <c r="G216" s="28">
        <v>4593.5254500000001</v>
      </c>
      <c r="H216" s="15">
        <f t="shared" si="12"/>
        <v>0</v>
      </c>
      <c r="I216" s="9">
        <f t="shared" si="13"/>
        <v>0</v>
      </c>
      <c r="L216" s="31"/>
    </row>
    <row r="217" spans="2:12" ht="38.25" customHeight="1">
      <c r="B217" s="45">
        <v>195</v>
      </c>
      <c r="C217" s="100"/>
      <c r="D217" s="90" t="s">
        <v>175</v>
      </c>
      <c r="E217" s="91"/>
      <c r="F217" s="43" t="s">
        <v>106</v>
      </c>
      <c r="G217" s="28">
        <v>5268.0489000000007</v>
      </c>
      <c r="H217" s="15">
        <f t="shared" si="12"/>
        <v>0</v>
      </c>
      <c r="I217" s="9">
        <f t="shared" si="13"/>
        <v>0</v>
      </c>
      <c r="L217" s="31"/>
    </row>
    <row r="218" spans="2:12">
      <c r="B218" s="45">
        <v>196</v>
      </c>
      <c r="C218" s="98" t="s">
        <v>176</v>
      </c>
      <c r="D218" s="95" t="s">
        <v>104</v>
      </c>
      <c r="E218" s="44" t="s">
        <v>105</v>
      </c>
      <c r="F218" s="43" t="s">
        <v>106</v>
      </c>
      <c r="G218" s="28">
        <v>3325.7179000000001</v>
      </c>
      <c r="H218" s="15">
        <f t="shared" si="12"/>
        <v>0</v>
      </c>
      <c r="I218" s="9">
        <f t="shared" si="13"/>
        <v>0</v>
      </c>
      <c r="L218" s="31"/>
    </row>
    <row r="219" spans="2:12">
      <c r="B219" s="45">
        <v>197</v>
      </c>
      <c r="C219" s="99"/>
      <c r="D219" s="96"/>
      <c r="E219" s="44" t="s">
        <v>107</v>
      </c>
      <c r="F219" s="43" t="s">
        <v>106</v>
      </c>
      <c r="G219" s="28">
        <v>3325.7179000000001</v>
      </c>
      <c r="H219" s="15">
        <f t="shared" si="12"/>
        <v>0</v>
      </c>
      <c r="I219" s="9">
        <f t="shared" si="13"/>
        <v>0</v>
      </c>
      <c r="L219" s="31"/>
    </row>
    <row r="220" spans="2:12">
      <c r="B220" s="45">
        <v>198</v>
      </c>
      <c r="C220" s="99"/>
      <c r="D220" s="96"/>
      <c r="E220" s="44" t="s">
        <v>119</v>
      </c>
      <c r="F220" s="43" t="s">
        <v>106</v>
      </c>
      <c r="G220" s="28">
        <v>5700.0931428571439</v>
      </c>
      <c r="H220" s="15">
        <f t="shared" si="12"/>
        <v>0</v>
      </c>
      <c r="I220" s="9">
        <f t="shared" si="13"/>
        <v>0</v>
      </c>
      <c r="L220" s="31"/>
    </row>
    <row r="221" spans="2:12">
      <c r="B221" s="45">
        <v>199</v>
      </c>
      <c r="C221" s="100"/>
      <c r="D221" s="97"/>
      <c r="E221" s="44" t="s">
        <v>110</v>
      </c>
      <c r="F221" s="43" t="s">
        <v>106</v>
      </c>
      <c r="G221" s="28">
        <v>3205.2248999999997</v>
      </c>
      <c r="H221" s="15">
        <f t="shared" si="12"/>
        <v>0</v>
      </c>
      <c r="I221" s="9">
        <f t="shared" si="13"/>
        <v>0</v>
      </c>
      <c r="L221" s="31"/>
    </row>
    <row r="222" spans="2:12">
      <c r="B222" s="45">
        <v>200</v>
      </c>
      <c r="C222" s="98" t="s">
        <v>177</v>
      </c>
      <c r="D222" s="95" t="s">
        <v>104</v>
      </c>
      <c r="E222" s="44" t="s">
        <v>105</v>
      </c>
      <c r="F222" s="43" t="s">
        <v>106</v>
      </c>
      <c r="G222" s="28">
        <v>5344.2331999999997</v>
      </c>
      <c r="H222" s="15">
        <f t="shared" si="12"/>
        <v>0</v>
      </c>
      <c r="I222" s="9">
        <f t="shared" si="13"/>
        <v>0</v>
      </c>
      <c r="L222" s="31"/>
    </row>
    <row r="223" spans="2:12">
      <c r="B223" s="45">
        <v>201</v>
      </c>
      <c r="C223" s="99"/>
      <c r="D223" s="96"/>
      <c r="E223" s="44" t="s">
        <v>107</v>
      </c>
      <c r="F223" s="43" t="s">
        <v>106</v>
      </c>
      <c r="G223" s="28">
        <v>6359.0660499999994</v>
      </c>
      <c r="H223" s="15">
        <f t="shared" si="12"/>
        <v>0</v>
      </c>
      <c r="I223" s="9">
        <f t="shared" si="13"/>
        <v>0</v>
      </c>
      <c r="L223" s="31"/>
    </row>
    <row r="224" spans="2:12">
      <c r="B224" s="45">
        <v>202</v>
      </c>
      <c r="C224" s="99"/>
      <c r="D224" s="96"/>
      <c r="E224" s="44" t="s">
        <v>119</v>
      </c>
      <c r="F224" s="43" t="s">
        <v>106</v>
      </c>
      <c r="G224" s="28">
        <v>6906.5517</v>
      </c>
      <c r="H224" s="15">
        <f t="shared" si="12"/>
        <v>0</v>
      </c>
      <c r="I224" s="9">
        <f t="shared" si="13"/>
        <v>0</v>
      </c>
      <c r="L224" s="31"/>
    </row>
    <row r="225" spans="2:12">
      <c r="B225" s="45">
        <v>203</v>
      </c>
      <c r="C225" s="99"/>
      <c r="D225" s="97"/>
      <c r="E225" s="44" t="s">
        <v>110</v>
      </c>
      <c r="F225" s="43" t="s">
        <v>106</v>
      </c>
      <c r="G225" s="28">
        <v>6311.8334000000004</v>
      </c>
      <c r="H225" s="15">
        <f t="shared" si="12"/>
        <v>0</v>
      </c>
      <c r="I225" s="9">
        <f t="shared" si="13"/>
        <v>0</v>
      </c>
      <c r="L225" s="31"/>
    </row>
    <row r="226" spans="2:12">
      <c r="B226" s="45">
        <v>204</v>
      </c>
      <c r="C226" s="100"/>
      <c r="D226" s="90" t="s">
        <v>178</v>
      </c>
      <c r="E226" s="91"/>
      <c r="F226" s="43" t="s">
        <v>106</v>
      </c>
      <c r="G226" s="28">
        <v>7344.6644500000002</v>
      </c>
      <c r="H226" s="15">
        <f t="shared" si="12"/>
        <v>0</v>
      </c>
      <c r="I226" s="9">
        <f t="shared" si="13"/>
        <v>0</v>
      </c>
      <c r="L226" s="31"/>
    </row>
    <row r="227" spans="2:12">
      <c r="B227" s="45">
        <v>205</v>
      </c>
      <c r="C227" s="92" t="s">
        <v>179</v>
      </c>
      <c r="D227" s="90" t="s">
        <v>180</v>
      </c>
      <c r="E227" s="91"/>
      <c r="F227" s="43" t="s">
        <v>106</v>
      </c>
      <c r="G227" s="28">
        <v>10771.2</v>
      </c>
      <c r="H227" s="15">
        <f t="shared" si="12"/>
        <v>0</v>
      </c>
      <c r="I227" s="9">
        <f t="shared" si="13"/>
        <v>0</v>
      </c>
      <c r="L227" s="31"/>
    </row>
    <row r="228" spans="2:12">
      <c r="B228" s="45">
        <v>206</v>
      </c>
      <c r="C228" s="94"/>
      <c r="D228" s="90" t="s">
        <v>181</v>
      </c>
      <c r="E228" s="91"/>
      <c r="F228" s="43" t="s">
        <v>106</v>
      </c>
      <c r="G228" s="28">
        <v>9985.8000000000011</v>
      </c>
      <c r="H228" s="15">
        <f t="shared" si="12"/>
        <v>0</v>
      </c>
      <c r="I228" s="9">
        <f t="shared" si="13"/>
        <v>0</v>
      </c>
      <c r="L228" s="31"/>
    </row>
    <row r="229" spans="2:12">
      <c r="B229" s="45">
        <v>207</v>
      </c>
      <c r="C229" s="98" t="s">
        <v>182</v>
      </c>
      <c r="D229" s="90" t="s">
        <v>183</v>
      </c>
      <c r="E229" s="91"/>
      <c r="F229" s="43" t="s">
        <v>106</v>
      </c>
      <c r="G229" s="28">
        <v>2641.0944500000001</v>
      </c>
      <c r="H229" s="15">
        <f t="shared" si="12"/>
        <v>0</v>
      </c>
      <c r="I229" s="9">
        <f t="shared" si="13"/>
        <v>0</v>
      </c>
      <c r="L229" s="31"/>
    </row>
    <row r="230" spans="2:12">
      <c r="B230" s="45">
        <v>208</v>
      </c>
      <c r="C230" s="100"/>
      <c r="D230" s="90" t="s">
        <v>184</v>
      </c>
      <c r="E230" s="91"/>
      <c r="F230" s="43" t="s">
        <v>106</v>
      </c>
      <c r="G230" s="28">
        <v>2901.2048</v>
      </c>
      <c r="H230" s="15">
        <f t="shared" si="12"/>
        <v>0</v>
      </c>
      <c r="I230" s="9">
        <f t="shared" si="13"/>
        <v>0</v>
      </c>
      <c r="L230" s="31"/>
    </row>
    <row r="231" spans="2:12">
      <c r="B231" s="45">
        <v>209</v>
      </c>
      <c r="C231" s="92" t="s">
        <v>185</v>
      </c>
      <c r="D231" s="95" t="s">
        <v>104</v>
      </c>
      <c r="E231" s="44" t="s">
        <v>105</v>
      </c>
      <c r="F231" s="43" t="s">
        <v>106</v>
      </c>
      <c r="G231" s="28">
        <v>3167.3498999999997</v>
      </c>
      <c r="H231" s="15">
        <f t="shared" si="12"/>
        <v>0</v>
      </c>
      <c r="I231" s="9">
        <f t="shared" si="13"/>
        <v>0</v>
      </c>
      <c r="L231" s="31"/>
    </row>
    <row r="232" spans="2:12">
      <c r="B232" s="45">
        <v>210</v>
      </c>
      <c r="C232" s="93"/>
      <c r="D232" s="96"/>
      <c r="E232" s="44" t="s">
        <v>107</v>
      </c>
      <c r="F232" s="43" t="s">
        <v>106</v>
      </c>
      <c r="G232" s="28">
        <v>3201.7302999999997</v>
      </c>
      <c r="H232" s="15">
        <f t="shared" si="12"/>
        <v>0</v>
      </c>
      <c r="I232" s="9">
        <f t="shared" si="13"/>
        <v>0</v>
      </c>
      <c r="L232" s="31"/>
    </row>
    <row r="233" spans="2:12">
      <c r="B233" s="45">
        <v>211</v>
      </c>
      <c r="C233" s="93"/>
      <c r="D233" s="96"/>
      <c r="E233" s="44" t="s">
        <v>119</v>
      </c>
      <c r="F233" s="43" t="s">
        <v>106</v>
      </c>
      <c r="G233" s="28">
        <v>3816.4405714285722</v>
      </c>
      <c r="H233" s="15">
        <f t="shared" si="12"/>
        <v>0</v>
      </c>
      <c r="I233" s="9">
        <f t="shared" si="13"/>
        <v>0</v>
      </c>
      <c r="L233" s="31"/>
    </row>
    <row r="234" spans="2:12">
      <c r="B234" s="45">
        <v>212</v>
      </c>
      <c r="C234" s="93"/>
      <c r="D234" s="97"/>
      <c r="E234" s="44" t="s">
        <v>110</v>
      </c>
      <c r="F234" s="43" t="s">
        <v>106</v>
      </c>
      <c r="G234" s="28">
        <v>2034.3470499999999</v>
      </c>
      <c r="H234" s="15">
        <f t="shared" si="12"/>
        <v>0</v>
      </c>
      <c r="I234" s="9">
        <f t="shared" si="13"/>
        <v>0</v>
      </c>
      <c r="L234" s="31"/>
    </row>
    <row r="235" spans="2:12">
      <c r="B235" s="45">
        <v>213</v>
      </c>
      <c r="C235" s="94"/>
      <c r="D235" s="90" t="s">
        <v>111</v>
      </c>
      <c r="E235" s="91"/>
      <c r="F235" s="43" t="s">
        <v>106</v>
      </c>
      <c r="G235" s="28">
        <v>2148.5023000000001</v>
      </c>
      <c r="H235" s="15">
        <f t="shared" ref="H235:H266" si="14">$E$201</f>
        <v>0</v>
      </c>
      <c r="I235" s="9">
        <f t="shared" ref="I235:I266" si="15">ROUND(IF(H235&lt;=1,G235*H235,"Коэффициент снижения не может быть больше 1.00"),2)</f>
        <v>0</v>
      </c>
      <c r="L235" s="31"/>
    </row>
    <row r="236" spans="2:12" ht="26">
      <c r="B236" s="45">
        <v>214</v>
      </c>
      <c r="C236" s="17" t="s">
        <v>186</v>
      </c>
      <c r="D236" s="90" t="s">
        <v>13</v>
      </c>
      <c r="E236" s="91"/>
      <c r="F236" s="43" t="s">
        <v>106</v>
      </c>
      <c r="G236" s="28">
        <v>2689.2714500000002</v>
      </c>
      <c r="H236" s="15">
        <f t="shared" si="14"/>
        <v>0</v>
      </c>
      <c r="I236" s="9">
        <f t="shared" si="15"/>
        <v>0</v>
      </c>
      <c r="L236" s="31"/>
    </row>
    <row r="237" spans="2:12">
      <c r="B237" s="45">
        <v>215</v>
      </c>
      <c r="C237" s="92" t="s">
        <v>187</v>
      </c>
      <c r="D237" s="95" t="s">
        <v>104</v>
      </c>
      <c r="E237" s="44" t="s">
        <v>105</v>
      </c>
      <c r="F237" s="43" t="s">
        <v>106</v>
      </c>
      <c r="G237" s="28">
        <v>2231.5142000000001</v>
      </c>
      <c r="H237" s="15">
        <f t="shared" si="14"/>
        <v>0</v>
      </c>
      <c r="I237" s="9">
        <f t="shared" si="15"/>
        <v>0</v>
      </c>
      <c r="L237" s="31"/>
    </row>
    <row r="238" spans="2:12">
      <c r="B238" s="45">
        <v>216</v>
      </c>
      <c r="C238" s="93"/>
      <c r="D238" s="96"/>
      <c r="E238" s="44" t="s">
        <v>107</v>
      </c>
      <c r="F238" s="43" t="s">
        <v>106</v>
      </c>
      <c r="G238" s="28">
        <v>2319.1518999999998</v>
      </c>
      <c r="H238" s="15">
        <f t="shared" si="14"/>
        <v>0</v>
      </c>
      <c r="I238" s="9">
        <f t="shared" si="15"/>
        <v>0</v>
      </c>
      <c r="L238" s="31"/>
    </row>
    <row r="239" spans="2:12">
      <c r="B239" s="45">
        <v>217</v>
      </c>
      <c r="C239" s="93"/>
      <c r="D239" s="96"/>
      <c r="E239" s="44" t="s">
        <v>119</v>
      </c>
      <c r="F239" s="43" t="s">
        <v>106</v>
      </c>
      <c r="G239" s="28">
        <v>2902.9268500000003</v>
      </c>
      <c r="H239" s="15">
        <f t="shared" si="14"/>
        <v>0</v>
      </c>
      <c r="I239" s="9">
        <f t="shared" si="15"/>
        <v>0</v>
      </c>
      <c r="L239" s="31"/>
    </row>
    <row r="240" spans="2:12">
      <c r="B240" s="45">
        <v>218</v>
      </c>
      <c r="C240" s="93"/>
      <c r="D240" s="97"/>
      <c r="E240" s="44" t="s">
        <v>110</v>
      </c>
      <c r="F240" s="43" t="s">
        <v>106</v>
      </c>
      <c r="G240" s="28">
        <v>2249.0376999999999</v>
      </c>
      <c r="H240" s="15">
        <f t="shared" si="14"/>
        <v>0</v>
      </c>
      <c r="I240" s="9">
        <f t="shared" si="15"/>
        <v>0</v>
      </c>
      <c r="L240" s="31"/>
    </row>
    <row r="241" spans="2:12">
      <c r="B241" s="45">
        <v>219</v>
      </c>
      <c r="C241" s="94"/>
      <c r="D241" s="90" t="s">
        <v>111</v>
      </c>
      <c r="E241" s="91"/>
      <c r="F241" s="43" t="s">
        <v>106</v>
      </c>
      <c r="G241" s="28">
        <v>2218.3034000000002</v>
      </c>
      <c r="H241" s="15">
        <f t="shared" si="14"/>
        <v>0</v>
      </c>
      <c r="I241" s="9">
        <f t="shared" si="15"/>
        <v>0</v>
      </c>
      <c r="L241" s="31"/>
    </row>
    <row r="242" spans="2:12">
      <c r="B242" s="45">
        <v>220</v>
      </c>
      <c r="C242" s="92" t="s">
        <v>30</v>
      </c>
      <c r="D242" s="95" t="s">
        <v>104</v>
      </c>
      <c r="E242" s="44" t="s">
        <v>105</v>
      </c>
      <c r="F242" s="43" t="s">
        <v>106</v>
      </c>
      <c r="G242" s="28">
        <v>3842.1561499999998</v>
      </c>
      <c r="H242" s="15">
        <f t="shared" si="14"/>
        <v>0</v>
      </c>
      <c r="I242" s="9">
        <f t="shared" si="15"/>
        <v>0</v>
      </c>
      <c r="L242" s="31"/>
    </row>
    <row r="243" spans="2:12">
      <c r="B243" s="45">
        <v>221</v>
      </c>
      <c r="C243" s="93"/>
      <c r="D243" s="96"/>
      <c r="E243" s="44" t="s">
        <v>107</v>
      </c>
      <c r="F243" s="43" t="s">
        <v>106</v>
      </c>
      <c r="G243" s="28">
        <v>5161.3121000000001</v>
      </c>
      <c r="H243" s="15">
        <f t="shared" si="14"/>
        <v>0</v>
      </c>
      <c r="I243" s="9">
        <f t="shared" si="15"/>
        <v>0</v>
      </c>
      <c r="L243" s="31"/>
    </row>
    <row r="244" spans="2:12">
      <c r="B244" s="45">
        <v>222</v>
      </c>
      <c r="C244" s="93"/>
      <c r="D244" s="96"/>
      <c r="E244" s="44" t="s">
        <v>119</v>
      </c>
      <c r="F244" s="43" t="s">
        <v>106</v>
      </c>
      <c r="G244" s="28">
        <v>5569.7914500000006</v>
      </c>
      <c r="H244" s="15">
        <f t="shared" si="14"/>
        <v>0</v>
      </c>
      <c r="I244" s="9">
        <f t="shared" si="15"/>
        <v>0</v>
      </c>
      <c r="L244" s="31"/>
    </row>
    <row r="245" spans="2:12">
      <c r="B245" s="45">
        <v>223</v>
      </c>
      <c r="C245" s="93"/>
      <c r="D245" s="97"/>
      <c r="E245" s="44" t="s">
        <v>110</v>
      </c>
      <c r="F245" s="43" t="s">
        <v>106</v>
      </c>
      <c r="G245" s="28">
        <v>5569.0389999999998</v>
      </c>
      <c r="H245" s="15">
        <f t="shared" si="14"/>
        <v>0</v>
      </c>
      <c r="I245" s="9">
        <f t="shared" si="15"/>
        <v>0</v>
      </c>
      <c r="L245" s="31"/>
    </row>
    <row r="246" spans="2:12">
      <c r="B246" s="45">
        <v>224</v>
      </c>
      <c r="C246" s="94"/>
      <c r="D246" s="90" t="s">
        <v>111</v>
      </c>
      <c r="E246" s="91"/>
      <c r="F246" s="43" t="s">
        <v>106</v>
      </c>
      <c r="G246" s="28">
        <v>6853.8397999999997</v>
      </c>
      <c r="H246" s="15">
        <f t="shared" si="14"/>
        <v>0</v>
      </c>
      <c r="I246" s="9">
        <f t="shared" si="15"/>
        <v>0</v>
      </c>
      <c r="L246" s="31"/>
    </row>
    <row r="247" spans="2:12">
      <c r="B247" s="45">
        <v>225</v>
      </c>
      <c r="C247" s="92" t="s">
        <v>188</v>
      </c>
      <c r="D247" s="95" t="s">
        <v>104</v>
      </c>
      <c r="E247" s="44" t="s">
        <v>105</v>
      </c>
      <c r="F247" s="43" t="s">
        <v>106</v>
      </c>
      <c r="G247" s="28">
        <v>1565.6767500000003</v>
      </c>
      <c r="H247" s="15">
        <f t="shared" si="14"/>
        <v>0</v>
      </c>
      <c r="I247" s="9">
        <f t="shared" si="15"/>
        <v>0</v>
      </c>
      <c r="L247" s="31"/>
    </row>
    <row r="248" spans="2:12">
      <c r="B248" s="45">
        <v>226</v>
      </c>
      <c r="C248" s="93"/>
      <c r="D248" s="96"/>
      <c r="E248" s="44" t="s">
        <v>107</v>
      </c>
      <c r="F248" s="43" t="s">
        <v>106</v>
      </c>
      <c r="G248" s="28">
        <v>1833.0995</v>
      </c>
      <c r="H248" s="15">
        <f t="shared" si="14"/>
        <v>0</v>
      </c>
      <c r="I248" s="9">
        <f t="shared" si="15"/>
        <v>0</v>
      </c>
      <c r="L248" s="31"/>
    </row>
    <row r="249" spans="2:12">
      <c r="B249" s="45">
        <v>227</v>
      </c>
      <c r="C249" s="93"/>
      <c r="D249" s="96"/>
      <c r="E249" s="44" t="s">
        <v>119</v>
      </c>
      <c r="F249" s="43" t="s">
        <v>106</v>
      </c>
      <c r="G249" s="28">
        <v>1920.2857142857144</v>
      </c>
      <c r="H249" s="15">
        <f t="shared" si="14"/>
        <v>0</v>
      </c>
      <c r="I249" s="9">
        <f t="shared" si="15"/>
        <v>0</v>
      </c>
      <c r="L249" s="31"/>
    </row>
    <row r="250" spans="2:12" ht="15" customHeight="1">
      <c r="B250" s="45">
        <v>228</v>
      </c>
      <c r="C250" s="93"/>
      <c r="D250" s="97"/>
      <c r="E250" s="44" t="s">
        <v>110</v>
      </c>
      <c r="F250" s="43" t="s">
        <v>106</v>
      </c>
      <c r="G250" s="28">
        <v>1541.6791499999999</v>
      </c>
      <c r="H250" s="15">
        <f t="shared" si="14"/>
        <v>0</v>
      </c>
      <c r="I250" s="9">
        <f t="shared" si="15"/>
        <v>0</v>
      </c>
      <c r="L250" s="31"/>
    </row>
    <row r="251" spans="2:12">
      <c r="B251" s="45">
        <v>229</v>
      </c>
      <c r="C251" s="94"/>
      <c r="D251" s="90" t="s">
        <v>111</v>
      </c>
      <c r="E251" s="91"/>
      <c r="F251" s="43" t="s">
        <v>106</v>
      </c>
      <c r="G251" s="28">
        <v>1402.7031500000001</v>
      </c>
      <c r="H251" s="15">
        <f t="shared" si="14"/>
        <v>0</v>
      </c>
      <c r="I251" s="9">
        <f t="shared" si="15"/>
        <v>0</v>
      </c>
      <c r="L251" s="31"/>
    </row>
    <row r="252" spans="2:12">
      <c r="B252" s="45">
        <v>230</v>
      </c>
      <c r="C252" s="92" t="s">
        <v>189</v>
      </c>
      <c r="D252" s="95" t="s">
        <v>104</v>
      </c>
      <c r="E252" s="44" t="s">
        <v>105</v>
      </c>
      <c r="F252" s="43" t="s">
        <v>106</v>
      </c>
      <c r="G252" s="28">
        <v>1579.6551499999998</v>
      </c>
      <c r="H252" s="15">
        <f t="shared" si="14"/>
        <v>0</v>
      </c>
      <c r="I252" s="9">
        <f t="shared" si="15"/>
        <v>0</v>
      </c>
      <c r="L252" s="31"/>
    </row>
    <row r="253" spans="2:12">
      <c r="B253" s="45">
        <v>231</v>
      </c>
      <c r="C253" s="93"/>
      <c r="D253" s="96"/>
      <c r="E253" s="44" t="s">
        <v>107</v>
      </c>
      <c r="F253" s="43" t="s">
        <v>106</v>
      </c>
      <c r="G253" s="28">
        <v>1750.9461000000001</v>
      </c>
      <c r="H253" s="15">
        <f t="shared" si="14"/>
        <v>0</v>
      </c>
      <c r="I253" s="9">
        <f t="shared" si="15"/>
        <v>0</v>
      </c>
      <c r="L253" s="31"/>
    </row>
    <row r="254" spans="2:12">
      <c r="B254" s="45">
        <v>232</v>
      </c>
      <c r="C254" s="93"/>
      <c r="D254" s="96"/>
      <c r="E254" s="44" t="s">
        <v>119</v>
      </c>
      <c r="F254" s="43" t="s">
        <v>106</v>
      </c>
      <c r="G254" s="28">
        <v>1858.7878571428571</v>
      </c>
      <c r="H254" s="15">
        <f t="shared" si="14"/>
        <v>0</v>
      </c>
      <c r="I254" s="9">
        <f t="shared" si="15"/>
        <v>0</v>
      </c>
      <c r="L254" s="31"/>
    </row>
    <row r="255" spans="2:12" ht="15" customHeight="1">
      <c r="B255" s="45">
        <v>233</v>
      </c>
      <c r="C255" s="93"/>
      <c r="D255" s="97"/>
      <c r="E255" s="44" t="s">
        <v>110</v>
      </c>
      <c r="F255" s="43" t="s">
        <v>106</v>
      </c>
      <c r="G255" s="28">
        <v>1826.9586999999999</v>
      </c>
      <c r="H255" s="15">
        <f t="shared" si="14"/>
        <v>0</v>
      </c>
      <c r="I255" s="9">
        <f t="shared" si="15"/>
        <v>0</v>
      </c>
      <c r="L255" s="31"/>
    </row>
    <row r="256" spans="2:12">
      <c r="B256" s="45">
        <v>234</v>
      </c>
      <c r="C256" s="94"/>
      <c r="D256" s="90" t="s">
        <v>111</v>
      </c>
      <c r="E256" s="91"/>
      <c r="F256" s="43" t="s">
        <v>106</v>
      </c>
      <c r="G256" s="28">
        <v>1782.6651499999998</v>
      </c>
      <c r="H256" s="15">
        <f t="shared" si="14"/>
        <v>0</v>
      </c>
      <c r="I256" s="9">
        <f t="shared" si="15"/>
        <v>0</v>
      </c>
      <c r="L256" s="31"/>
    </row>
    <row r="257" spans="2:12">
      <c r="B257" s="45">
        <v>235</v>
      </c>
      <c r="C257" s="92" t="s">
        <v>31</v>
      </c>
      <c r="D257" s="95" t="s">
        <v>104</v>
      </c>
      <c r="E257" s="44" t="s">
        <v>105</v>
      </c>
      <c r="F257" s="43" t="s">
        <v>106</v>
      </c>
      <c r="G257" s="28">
        <v>2461.1124500000001</v>
      </c>
      <c r="H257" s="15">
        <f t="shared" si="14"/>
        <v>0</v>
      </c>
      <c r="I257" s="9">
        <f t="shared" si="15"/>
        <v>0</v>
      </c>
      <c r="L257" s="31"/>
    </row>
    <row r="258" spans="2:12">
      <c r="B258" s="45">
        <v>236</v>
      </c>
      <c r="C258" s="93"/>
      <c r="D258" s="96"/>
      <c r="E258" s="44" t="s">
        <v>107</v>
      </c>
      <c r="F258" s="43" t="s">
        <v>106</v>
      </c>
      <c r="G258" s="28">
        <v>2557.5169500000002</v>
      </c>
      <c r="H258" s="15">
        <f t="shared" si="14"/>
        <v>0</v>
      </c>
      <c r="I258" s="9">
        <f t="shared" si="15"/>
        <v>0</v>
      </c>
      <c r="L258" s="31"/>
    </row>
    <row r="259" spans="2:12" ht="15" customHeight="1">
      <c r="B259" s="45">
        <v>237</v>
      </c>
      <c r="C259" s="93"/>
      <c r="D259" s="96"/>
      <c r="E259" s="44" t="s">
        <v>119</v>
      </c>
      <c r="F259" s="43" t="s">
        <v>106</v>
      </c>
      <c r="G259" s="28">
        <v>2729.4846000000002</v>
      </c>
      <c r="H259" s="15">
        <f t="shared" si="14"/>
        <v>0</v>
      </c>
      <c r="I259" s="9">
        <f t="shared" si="15"/>
        <v>0</v>
      </c>
      <c r="L259" s="31"/>
    </row>
    <row r="260" spans="2:12">
      <c r="B260" s="45">
        <v>238</v>
      </c>
      <c r="C260" s="93"/>
      <c r="D260" s="97"/>
      <c r="E260" s="44" t="s">
        <v>110</v>
      </c>
      <c r="F260" s="43" t="s">
        <v>106</v>
      </c>
      <c r="G260" s="28">
        <v>2339.9730500000005</v>
      </c>
      <c r="H260" s="15">
        <f t="shared" si="14"/>
        <v>0</v>
      </c>
      <c r="I260" s="9">
        <f t="shared" si="15"/>
        <v>0</v>
      </c>
      <c r="L260" s="31"/>
    </row>
    <row r="261" spans="2:12">
      <c r="B261" s="45">
        <v>239</v>
      </c>
      <c r="C261" s="94"/>
      <c r="D261" s="90" t="s">
        <v>111</v>
      </c>
      <c r="E261" s="91"/>
      <c r="F261" s="43" t="s">
        <v>106</v>
      </c>
      <c r="G261" s="28">
        <v>2573.1467000000002</v>
      </c>
      <c r="H261" s="15">
        <f t="shared" si="14"/>
        <v>0</v>
      </c>
      <c r="I261" s="9">
        <f t="shared" si="15"/>
        <v>0</v>
      </c>
      <c r="L261" s="31"/>
    </row>
    <row r="262" spans="2:12">
      <c r="B262" s="45">
        <v>240</v>
      </c>
      <c r="C262" s="16" t="s">
        <v>190</v>
      </c>
      <c r="D262" s="90" t="s">
        <v>13</v>
      </c>
      <c r="E262" s="91"/>
      <c r="F262" s="43" t="s">
        <v>106</v>
      </c>
      <c r="G262" s="28">
        <v>3502.0942</v>
      </c>
      <c r="H262" s="15">
        <f t="shared" si="14"/>
        <v>0</v>
      </c>
      <c r="I262" s="9">
        <f t="shared" si="15"/>
        <v>0</v>
      </c>
      <c r="L262" s="31"/>
    </row>
    <row r="263" spans="2:12">
      <c r="B263" s="45">
        <v>241</v>
      </c>
      <c r="C263" s="16" t="s">
        <v>36</v>
      </c>
      <c r="D263" s="90" t="s">
        <v>13</v>
      </c>
      <c r="E263" s="91"/>
      <c r="F263" s="43" t="s">
        <v>106</v>
      </c>
      <c r="G263" s="28">
        <v>415.03425000000004</v>
      </c>
      <c r="H263" s="15">
        <f t="shared" si="14"/>
        <v>0</v>
      </c>
      <c r="I263" s="9">
        <f t="shared" si="15"/>
        <v>0</v>
      </c>
      <c r="L263" s="31"/>
    </row>
    <row r="264" spans="2:12">
      <c r="B264" s="45">
        <v>242</v>
      </c>
      <c r="C264" s="92" t="s">
        <v>191</v>
      </c>
      <c r="D264" s="95" t="s">
        <v>192</v>
      </c>
      <c r="E264" s="44" t="s">
        <v>193</v>
      </c>
      <c r="F264" s="43" t="s">
        <v>106</v>
      </c>
      <c r="G264" s="28">
        <v>15687.16345</v>
      </c>
      <c r="H264" s="15">
        <f t="shared" si="14"/>
        <v>0</v>
      </c>
      <c r="I264" s="9">
        <f t="shared" si="15"/>
        <v>0</v>
      </c>
      <c r="L264" s="31"/>
    </row>
    <row r="265" spans="2:12" ht="15" customHeight="1">
      <c r="B265" s="45">
        <v>243</v>
      </c>
      <c r="C265" s="93"/>
      <c r="D265" s="96"/>
      <c r="E265" s="44" t="s">
        <v>194</v>
      </c>
      <c r="F265" s="43" t="s">
        <v>106</v>
      </c>
      <c r="G265" s="28">
        <v>22029.428150000003</v>
      </c>
      <c r="H265" s="15">
        <f t="shared" si="14"/>
        <v>0</v>
      </c>
      <c r="I265" s="9">
        <f t="shared" si="15"/>
        <v>0</v>
      </c>
      <c r="L265" s="31"/>
    </row>
    <row r="266" spans="2:12">
      <c r="B266" s="45">
        <v>244</v>
      </c>
      <c r="C266" s="93"/>
      <c r="D266" s="96"/>
      <c r="E266" s="44" t="s">
        <v>195</v>
      </c>
      <c r="F266" s="43" t="s">
        <v>106</v>
      </c>
      <c r="G266" s="28">
        <v>33057.466650000002</v>
      </c>
      <c r="H266" s="15">
        <f t="shared" si="14"/>
        <v>0</v>
      </c>
      <c r="I266" s="9">
        <f t="shared" si="15"/>
        <v>0</v>
      </c>
      <c r="L266" s="31"/>
    </row>
    <row r="267" spans="2:12">
      <c r="B267" s="45">
        <v>245</v>
      </c>
      <c r="C267" s="93"/>
      <c r="D267" s="97"/>
      <c r="E267" s="44" t="s">
        <v>196</v>
      </c>
      <c r="F267" s="43" t="s">
        <v>106</v>
      </c>
      <c r="G267" s="28">
        <v>46281.401700000002</v>
      </c>
      <c r="H267" s="15">
        <f t="shared" ref="H267:H281" si="16">$E$201</f>
        <v>0</v>
      </c>
      <c r="I267" s="9">
        <f t="shared" ref="I267:I281" si="17">ROUND(IF(H267&lt;=1,G267*H267,"Коэффициент снижения не может быть больше 1.00"),2)</f>
        <v>0</v>
      </c>
      <c r="L267" s="31"/>
    </row>
    <row r="268" spans="2:12" ht="26">
      <c r="B268" s="45">
        <v>246</v>
      </c>
      <c r="C268" s="93"/>
      <c r="D268" s="95" t="s">
        <v>197</v>
      </c>
      <c r="E268" s="44" t="s">
        <v>198</v>
      </c>
      <c r="F268" s="43" t="s">
        <v>17</v>
      </c>
      <c r="G268" s="28">
        <v>2408.373</v>
      </c>
      <c r="H268" s="15">
        <f t="shared" si="16"/>
        <v>0</v>
      </c>
      <c r="I268" s="9">
        <f t="shared" si="17"/>
        <v>0</v>
      </c>
      <c r="L268" s="31"/>
    </row>
    <row r="269" spans="2:12" ht="19.5" customHeight="1">
      <c r="B269" s="45">
        <v>247</v>
      </c>
      <c r="C269" s="93"/>
      <c r="D269" s="96"/>
      <c r="E269" s="44" t="s">
        <v>199</v>
      </c>
      <c r="F269" s="43" t="s">
        <v>53</v>
      </c>
      <c r="G269" s="28">
        <v>4011.8866499999999</v>
      </c>
      <c r="H269" s="15">
        <f t="shared" si="16"/>
        <v>0</v>
      </c>
      <c r="I269" s="9">
        <f t="shared" si="17"/>
        <v>0</v>
      </c>
      <c r="L269" s="31"/>
    </row>
    <row r="270" spans="2:12" ht="33" customHeight="1">
      <c r="B270" s="45">
        <v>248</v>
      </c>
      <c r="C270" s="94"/>
      <c r="D270" s="97"/>
      <c r="E270" s="44" t="s">
        <v>200</v>
      </c>
      <c r="F270" s="43" t="s">
        <v>53</v>
      </c>
      <c r="G270" s="28">
        <v>10230</v>
      </c>
      <c r="H270" s="15">
        <f t="shared" si="16"/>
        <v>0</v>
      </c>
      <c r="I270" s="9">
        <f t="shared" si="17"/>
        <v>0</v>
      </c>
      <c r="L270" s="31"/>
    </row>
    <row r="271" spans="2:12">
      <c r="B271" s="45">
        <v>249</v>
      </c>
      <c r="C271" s="92" t="s">
        <v>201</v>
      </c>
      <c r="D271" s="92" t="s">
        <v>126</v>
      </c>
      <c r="E271" s="16" t="s">
        <v>202</v>
      </c>
      <c r="F271" s="43" t="s">
        <v>106</v>
      </c>
      <c r="G271" s="28">
        <v>4654.3173499999994</v>
      </c>
      <c r="H271" s="15">
        <f t="shared" si="16"/>
        <v>0</v>
      </c>
      <c r="I271" s="9">
        <f t="shared" si="17"/>
        <v>0</v>
      </c>
      <c r="L271" s="31"/>
    </row>
    <row r="272" spans="2:12">
      <c r="B272" s="45">
        <v>250</v>
      </c>
      <c r="C272" s="94"/>
      <c r="D272" s="94"/>
      <c r="E272" s="16" t="s">
        <v>203</v>
      </c>
      <c r="F272" s="43" t="s">
        <v>106</v>
      </c>
      <c r="G272" s="28">
        <v>7753.1741000000002</v>
      </c>
      <c r="H272" s="15">
        <f t="shared" si="16"/>
        <v>0</v>
      </c>
      <c r="I272" s="9">
        <f t="shared" si="17"/>
        <v>0</v>
      </c>
      <c r="L272" s="31"/>
    </row>
    <row r="273" spans="2:12">
      <c r="B273" s="45">
        <v>251</v>
      </c>
      <c r="C273" s="92" t="s">
        <v>204</v>
      </c>
      <c r="D273" s="92" t="s">
        <v>126</v>
      </c>
      <c r="E273" s="16" t="s">
        <v>205</v>
      </c>
      <c r="F273" s="43" t="s">
        <v>106</v>
      </c>
      <c r="G273" s="28">
        <v>4631</v>
      </c>
      <c r="H273" s="15">
        <f t="shared" si="16"/>
        <v>0</v>
      </c>
      <c r="I273" s="9">
        <f t="shared" si="17"/>
        <v>0</v>
      </c>
      <c r="L273" s="31"/>
    </row>
    <row r="274" spans="2:12">
      <c r="B274" s="45">
        <v>252</v>
      </c>
      <c r="C274" s="94"/>
      <c r="D274" s="94"/>
      <c r="E274" s="16" t="s">
        <v>206</v>
      </c>
      <c r="F274" s="43" t="s">
        <v>106</v>
      </c>
      <c r="G274" s="28">
        <v>13880.54615</v>
      </c>
      <c r="H274" s="15">
        <f t="shared" si="16"/>
        <v>0</v>
      </c>
      <c r="I274" s="9">
        <f t="shared" si="17"/>
        <v>0</v>
      </c>
      <c r="L274" s="31"/>
    </row>
    <row r="275" spans="2:12" ht="15" customHeight="1">
      <c r="B275" s="45">
        <v>253</v>
      </c>
      <c r="C275" s="92" t="s">
        <v>207</v>
      </c>
      <c r="D275" s="92" t="s">
        <v>126</v>
      </c>
      <c r="E275" s="16" t="s">
        <v>205</v>
      </c>
      <c r="F275" s="43" t="s">
        <v>106</v>
      </c>
      <c r="G275" s="28">
        <v>4932.7142857142862</v>
      </c>
      <c r="H275" s="15">
        <f t="shared" si="16"/>
        <v>0</v>
      </c>
      <c r="I275" s="9">
        <f t="shared" si="17"/>
        <v>0</v>
      </c>
      <c r="L275" s="31"/>
    </row>
    <row r="276" spans="2:12">
      <c r="B276" s="45">
        <v>254</v>
      </c>
      <c r="C276" s="94"/>
      <c r="D276" s="94"/>
      <c r="E276" s="16" t="s">
        <v>206</v>
      </c>
      <c r="F276" s="43" t="s">
        <v>106</v>
      </c>
      <c r="G276" s="28">
        <v>13476.046199999999</v>
      </c>
      <c r="H276" s="15">
        <f t="shared" si="16"/>
        <v>0</v>
      </c>
      <c r="I276" s="9">
        <f t="shared" si="17"/>
        <v>0</v>
      </c>
      <c r="L276" s="31"/>
    </row>
    <row r="277" spans="2:12">
      <c r="B277" s="45">
        <v>255</v>
      </c>
      <c r="C277" s="16" t="s">
        <v>208</v>
      </c>
      <c r="D277" s="84" t="s">
        <v>126</v>
      </c>
      <c r="E277" s="86"/>
      <c r="F277" s="43" t="s">
        <v>106</v>
      </c>
      <c r="G277" s="28">
        <v>2482.6709000000001</v>
      </c>
      <c r="H277" s="15">
        <f t="shared" si="16"/>
        <v>0</v>
      </c>
      <c r="I277" s="9">
        <f t="shared" si="17"/>
        <v>0</v>
      </c>
      <c r="L277" s="31"/>
    </row>
    <row r="278" spans="2:12" ht="39">
      <c r="B278" s="45">
        <v>256</v>
      </c>
      <c r="C278" s="16" t="s">
        <v>209</v>
      </c>
      <c r="D278" s="84" t="s">
        <v>126</v>
      </c>
      <c r="E278" s="86"/>
      <c r="F278" s="43" t="s">
        <v>106</v>
      </c>
      <c r="G278" s="28">
        <v>5322.1091500000002</v>
      </c>
      <c r="H278" s="15">
        <f t="shared" si="16"/>
        <v>0</v>
      </c>
      <c r="I278" s="9">
        <f t="shared" si="17"/>
        <v>0</v>
      </c>
      <c r="L278" s="31"/>
    </row>
    <row r="279" spans="2:12" ht="35.25" customHeight="1">
      <c r="B279" s="45">
        <v>257</v>
      </c>
      <c r="C279" s="16" t="s">
        <v>210</v>
      </c>
      <c r="D279" s="84" t="s">
        <v>126</v>
      </c>
      <c r="E279" s="86"/>
      <c r="F279" s="43" t="s">
        <v>106</v>
      </c>
      <c r="G279" s="28">
        <v>33558.938285714285</v>
      </c>
      <c r="H279" s="15">
        <f t="shared" si="16"/>
        <v>0</v>
      </c>
      <c r="I279" s="9">
        <f t="shared" si="17"/>
        <v>0</v>
      </c>
      <c r="L279" s="31"/>
    </row>
    <row r="280" spans="2:12" ht="26">
      <c r="B280" s="45">
        <v>258</v>
      </c>
      <c r="C280" s="16" t="s">
        <v>211</v>
      </c>
      <c r="D280" s="84" t="s">
        <v>126</v>
      </c>
      <c r="E280" s="86"/>
      <c r="F280" s="43" t="s">
        <v>106</v>
      </c>
      <c r="G280" s="28">
        <v>10092.465400000001</v>
      </c>
      <c r="H280" s="15">
        <f t="shared" si="16"/>
        <v>0</v>
      </c>
      <c r="I280" s="9">
        <f t="shared" si="17"/>
        <v>0</v>
      </c>
      <c r="L280" s="31"/>
    </row>
    <row r="281" spans="2:12">
      <c r="B281" s="45">
        <v>259</v>
      </c>
      <c r="C281" s="84" t="s">
        <v>212</v>
      </c>
      <c r="D281" s="85"/>
      <c r="E281" s="86"/>
      <c r="F281" s="43" t="s">
        <v>38</v>
      </c>
      <c r="G281" s="28">
        <v>3062.7593500000003</v>
      </c>
      <c r="H281" s="15">
        <f t="shared" si="16"/>
        <v>0</v>
      </c>
      <c r="I281" s="9">
        <f t="shared" si="17"/>
        <v>0</v>
      </c>
      <c r="L281" s="31"/>
    </row>
    <row r="282" spans="2:12" ht="33.75" customHeight="1">
      <c r="B282" s="123" t="s">
        <v>277</v>
      </c>
      <c r="C282" s="123"/>
      <c r="D282" s="123"/>
      <c r="E282" s="123"/>
      <c r="F282" s="122">
        <v>0.1</v>
      </c>
      <c r="G282" s="8" t="s">
        <v>95</v>
      </c>
      <c r="H282" s="112" t="str">
        <f>IF(COUNTIF(H203:H281,0),"Не заполнен коэффициент снижения по подгруппе 3",E201)</f>
        <v>Не заполнен коэффициент снижения по подгруппе 3</v>
      </c>
      <c r="I282" s="112"/>
      <c r="L282" s="31"/>
    </row>
    <row r="283" spans="2:12" ht="39">
      <c r="B283" s="123"/>
      <c r="C283" s="123"/>
      <c r="D283" s="123"/>
      <c r="E283" s="123"/>
      <c r="F283" s="122"/>
      <c r="G283" s="8" t="s">
        <v>96</v>
      </c>
      <c r="H283" s="113" t="str">
        <f>IF(H282&lt;=1,H282*F282,"Ошибка")</f>
        <v>Ошибка</v>
      </c>
      <c r="I283" s="113"/>
      <c r="L283" s="31"/>
    </row>
    <row r="285" spans="2:12" ht="61" customHeight="1">
      <c r="B285" s="129" t="s">
        <v>271</v>
      </c>
      <c r="C285" s="129"/>
      <c r="D285" s="129"/>
      <c r="E285" s="20"/>
      <c r="F285" s="11"/>
      <c r="G285" s="11"/>
      <c r="H285" s="11"/>
      <c r="I285" s="11"/>
      <c r="L285" s="31"/>
    </row>
    <row r="286" spans="2:12" ht="80.25" customHeight="1">
      <c r="B286" s="38" t="s">
        <v>128</v>
      </c>
      <c r="C286" s="101" t="s">
        <v>1</v>
      </c>
      <c r="D286" s="101"/>
      <c r="E286" s="101"/>
      <c r="F286" s="38" t="s">
        <v>2</v>
      </c>
      <c r="G286" s="1" t="s">
        <v>3</v>
      </c>
      <c r="H286" s="1" t="s">
        <v>289</v>
      </c>
      <c r="I286" s="2" t="s">
        <v>5</v>
      </c>
      <c r="L286" s="31"/>
    </row>
    <row r="287" spans="2:12" ht="15" customHeight="1">
      <c r="B287" s="43">
        <v>260</v>
      </c>
      <c r="C287" s="92" t="s">
        <v>213</v>
      </c>
      <c r="D287" s="95" t="s">
        <v>104</v>
      </c>
      <c r="E287" s="44" t="s">
        <v>105</v>
      </c>
      <c r="F287" s="43" t="s">
        <v>106</v>
      </c>
      <c r="G287" s="28">
        <v>1146.4005000000002</v>
      </c>
      <c r="H287" s="15">
        <f t="shared" ref="H287:H318" si="18">$E$285</f>
        <v>0</v>
      </c>
      <c r="I287" s="3">
        <f t="shared" ref="I287:I318" si="19">ROUND(IF(H287&lt;=1,G287*H287,"Коэффициент снижения не может быть больше 1.00"),2)</f>
        <v>0</v>
      </c>
      <c r="L287" s="31"/>
    </row>
    <row r="288" spans="2:12">
      <c r="B288" s="43">
        <v>261</v>
      </c>
      <c r="C288" s="93"/>
      <c r="D288" s="96"/>
      <c r="E288" s="44" t="s">
        <v>107</v>
      </c>
      <c r="F288" s="43" t="s">
        <v>106</v>
      </c>
      <c r="G288" s="28">
        <v>1271.1052</v>
      </c>
      <c r="H288" s="15">
        <f t="shared" si="18"/>
        <v>0</v>
      </c>
      <c r="I288" s="3">
        <f t="shared" si="19"/>
        <v>0</v>
      </c>
      <c r="L288" s="31"/>
    </row>
    <row r="289" spans="2:12">
      <c r="B289" s="45">
        <v>262</v>
      </c>
      <c r="C289" s="93"/>
      <c r="D289" s="96"/>
      <c r="E289" s="44" t="s">
        <v>119</v>
      </c>
      <c r="F289" s="43" t="s">
        <v>106</v>
      </c>
      <c r="G289" s="28">
        <v>1577.0165714285715</v>
      </c>
      <c r="H289" s="15">
        <f t="shared" si="18"/>
        <v>0</v>
      </c>
      <c r="I289" s="3">
        <f t="shared" si="19"/>
        <v>0</v>
      </c>
      <c r="L289" s="31"/>
    </row>
    <row r="290" spans="2:12">
      <c r="B290" s="45">
        <v>263</v>
      </c>
      <c r="C290" s="93"/>
      <c r="D290" s="97"/>
      <c r="E290" s="44" t="s">
        <v>110</v>
      </c>
      <c r="F290" s="43" t="s">
        <v>106</v>
      </c>
      <c r="G290" s="28">
        <v>1003.9854500000001</v>
      </c>
      <c r="H290" s="15">
        <f t="shared" si="18"/>
        <v>0</v>
      </c>
      <c r="I290" s="3">
        <f t="shared" si="19"/>
        <v>0</v>
      </c>
      <c r="L290" s="31"/>
    </row>
    <row r="291" spans="2:12" ht="15" customHeight="1">
      <c r="B291" s="45">
        <v>264</v>
      </c>
      <c r="C291" s="94"/>
      <c r="D291" s="90" t="s">
        <v>111</v>
      </c>
      <c r="E291" s="91"/>
      <c r="F291" s="43" t="s">
        <v>106</v>
      </c>
      <c r="G291" s="28">
        <v>1489.6692</v>
      </c>
      <c r="H291" s="15">
        <f t="shared" si="18"/>
        <v>0</v>
      </c>
      <c r="I291" s="3">
        <f t="shared" si="19"/>
        <v>0</v>
      </c>
      <c r="L291" s="31"/>
    </row>
    <row r="292" spans="2:12" ht="15" customHeight="1">
      <c r="B292" s="45">
        <v>265</v>
      </c>
      <c r="C292" s="92" t="s">
        <v>214</v>
      </c>
      <c r="D292" s="95" t="s">
        <v>104</v>
      </c>
      <c r="E292" s="44" t="s">
        <v>105</v>
      </c>
      <c r="F292" s="43" t="s">
        <v>106</v>
      </c>
      <c r="G292" s="28">
        <v>1731.4884500000001</v>
      </c>
      <c r="H292" s="15">
        <f t="shared" si="18"/>
        <v>0</v>
      </c>
      <c r="I292" s="3">
        <f t="shared" si="19"/>
        <v>0</v>
      </c>
      <c r="L292" s="31"/>
    </row>
    <row r="293" spans="2:12">
      <c r="B293" s="45">
        <v>266</v>
      </c>
      <c r="C293" s="93"/>
      <c r="D293" s="96"/>
      <c r="E293" s="44" t="s">
        <v>107</v>
      </c>
      <c r="F293" s="43" t="s">
        <v>106</v>
      </c>
      <c r="G293" s="28">
        <v>1731.4884500000001</v>
      </c>
      <c r="H293" s="15">
        <f t="shared" si="18"/>
        <v>0</v>
      </c>
      <c r="I293" s="3">
        <f t="shared" si="19"/>
        <v>0</v>
      </c>
      <c r="L293" s="31"/>
    </row>
    <row r="294" spans="2:12">
      <c r="B294" s="45">
        <v>267</v>
      </c>
      <c r="C294" s="93"/>
      <c r="D294" s="96"/>
      <c r="E294" s="44" t="s">
        <v>119</v>
      </c>
      <c r="F294" s="43" t="s">
        <v>106</v>
      </c>
      <c r="G294" s="28">
        <v>2012.0361500000001</v>
      </c>
      <c r="H294" s="15">
        <f t="shared" si="18"/>
        <v>0</v>
      </c>
      <c r="I294" s="3">
        <f t="shared" si="19"/>
        <v>0</v>
      </c>
      <c r="L294" s="31"/>
    </row>
    <row r="295" spans="2:12">
      <c r="B295" s="45">
        <v>268</v>
      </c>
      <c r="C295" s="93"/>
      <c r="D295" s="97"/>
      <c r="E295" s="44" t="s">
        <v>110</v>
      </c>
      <c r="F295" s="43" t="s">
        <v>106</v>
      </c>
      <c r="G295" s="28">
        <v>1618.3785500000001</v>
      </c>
      <c r="H295" s="15">
        <f t="shared" si="18"/>
        <v>0</v>
      </c>
      <c r="I295" s="3">
        <f t="shared" si="19"/>
        <v>0</v>
      </c>
      <c r="L295" s="31"/>
    </row>
    <row r="296" spans="2:12" ht="15" customHeight="1">
      <c r="B296" s="45">
        <v>269</v>
      </c>
      <c r="C296" s="94"/>
      <c r="D296" s="90" t="s">
        <v>111</v>
      </c>
      <c r="E296" s="91"/>
      <c r="F296" s="43" t="s">
        <v>106</v>
      </c>
      <c r="G296" s="28">
        <v>1546.01205</v>
      </c>
      <c r="H296" s="15">
        <f t="shared" si="18"/>
        <v>0</v>
      </c>
      <c r="I296" s="3">
        <f t="shared" si="19"/>
        <v>0</v>
      </c>
      <c r="L296" s="31"/>
    </row>
    <row r="297" spans="2:12">
      <c r="B297" s="45">
        <v>270</v>
      </c>
      <c r="C297" s="92" t="s">
        <v>215</v>
      </c>
      <c r="D297" s="95" t="s">
        <v>104</v>
      </c>
      <c r="E297" s="44" t="s">
        <v>105</v>
      </c>
      <c r="F297" s="43" t="s">
        <v>106</v>
      </c>
      <c r="G297" s="28">
        <v>3289.6407000000004</v>
      </c>
      <c r="H297" s="15">
        <f t="shared" si="18"/>
        <v>0</v>
      </c>
      <c r="I297" s="3">
        <f t="shared" si="19"/>
        <v>0</v>
      </c>
      <c r="L297" s="31"/>
    </row>
    <row r="298" spans="2:12">
      <c r="B298" s="45">
        <v>271</v>
      </c>
      <c r="C298" s="93"/>
      <c r="D298" s="96"/>
      <c r="E298" s="44" t="s">
        <v>107</v>
      </c>
      <c r="F298" s="43" t="s">
        <v>106</v>
      </c>
      <c r="G298" s="28">
        <v>3403.2757999999999</v>
      </c>
      <c r="H298" s="15">
        <f t="shared" si="18"/>
        <v>0</v>
      </c>
      <c r="I298" s="3">
        <f t="shared" si="19"/>
        <v>0</v>
      </c>
      <c r="L298" s="31"/>
    </row>
    <row r="299" spans="2:12">
      <c r="B299" s="45">
        <v>272</v>
      </c>
      <c r="C299" s="93"/>
      <c r="D299" s="96"/>
      <c r="E299" s="44" t="s">
        <v>119</v>
      </c>
      <c r="F299" s="43" t="s">
        <v>106</v>
      </c>
      <c r="G299" s="28">
        <v>3746.5293500000002</v>
      </c>
      <c r="H299" s="15">
        <f t="shared" si="18"/>
        <v>0</v>
      </c>
      <c r="I299" s="3">
        <f t="shared" si="19"/>
        <v>0</v>
      </c>
      <c r="L299" s="31"/>
    </row>
    <row r="300" spans="2:12">
      <c r="B300" s="45">
        <v>273</v>
      </c>
      <c r="C300" s="93"/>
      <c r="D300" s="97"/>
      <c r="E300" s="44" t="s">
        <v>110</v>
      </c>
      <c r="F300" s="43" t="s">
        <v>106</v>
      </c>
      <c r="G300" s="28">
        <v>3695.0496500000004</v>
      </c>
      <c r="H300" s="15">
        <f t="shared" si="18"/>
        <v>0</v>
      </c>
      <c r="I300" s="3">
        <f t="shared" si="19"/>
        <v>0</v>
      </c>
      <c r="L300" s="31"/>
    </row>
    <row r="301" spans="2:12" ht="15" customHeight="1">
      <c r="B301" s="45">
        <v>274</v>
      </c>
      <c r="C301" s="94"/>
      <c r="D301" s="90" t="s">
        <v>111</v>
      </c>
      <c r="E301" s="91"/>
      <c r="F301" s="43" t="s">
        <v>106</v>
      </c>
      <c r="G301" s="28">
        <v>2824.2377499999998</v>
      </c>
      <c r="H301" s="15">
        <f t="shared" si="18"/>
        <v>0</v>
      </c>
      <c r="I301" s="3">
        <f t="shared" si="19"/>
        <v>0</v>
      </c>
      <c r="L301" s="31"/>
    </row>
    <row r="302" spans="2:12">
      <c r="B302" s="45">
        <v>275</v>
      </c>
      <c r="C302" s="16" t="s">
        <v>216</v>
      </c>
      <c r="D302" s="90" t="s">
        <v>13</v>
      </c>
      <c r="E302" s="91"/>
      <c r="F302" s="43" t="s">
        <v>106</v>
      </c>
      <c r="G302" s="28">
        <v>2350.0983000000001</v>
      </c>
      <c r="H302" s="15">
        <f t="shared" si="18"/>
        <v>0</v>
      </c>
      <c r="I302" s="3">
        <f t="shared" si="19"/>
        <v>0</v>
      </c>
      <c r="L302" s="31"/>
    </row>
    <row r="303" spans="2:12" ht="15" customHeight="1">
      <c r="B303" s="45">
        <v>276</v>
      </c>
      <c r="C303" s="98" t="s">
        <v>217</v>
      </c>
      <c r="D303" s="95" t="s">
        <v>104</v>
      </c>
      <c r="E303" s="44" t="s">
        <v>105</v>
      </c>
      <c r="F303" s="43" t="s">
        <v>106</v>
      </c>
      <c r="G303" s="28">
        <v>1571.8175500000002</v>
      </c>
      <c r="H303" s="15">
        <f t="shared" si="18"/>
        <v>0</v>
      </c>
      <c r="I303" s="3">
        <f t="shared" si="19"/>
        <v>0</v>
      </c>
      <c r="L303" s="31"/>
    </row>
    <row r="304" spans="2:12" ht="15" customHeight="1">
      <c r="B304" s="45">
        <v>277</v>
      </c>
      <c r="C304" s="99"/>
      <c r="D304" s="96"/>
      <c r="E304" s="44" t="s">
        <v>107</v>
      </c>
      <c r="F304" s="43" t="s">
        <v>106</v>
      </c>
      <c r="G304" s="28">
        <v>2579.6410000000001</v>
      </c>
      <c r="H304" s="15">
        <f t="shared" si="18"/>
        <v>0</v>
      </c>
      <c r="I304" s="3">
        <f t="shared" si="19"/>
        <v>0</v>
      </c>
      <c r="L304" s="31"/>
    </row>
    <row r="305" spans="2:12" ht="15" customHeight="1">
      <c r="B305" s="45">
        <v>278</v>
      </c>
      <c r="C305" s="99"/>
      <c r="D305" s="96"/>
      <c r="E305" s="44" t="s">
        <v>119</v>
      </c>
      <c r="F305" s="43" t="s">
        <v>106</v>
      </c>
      <c r="G305" s="28">
        <v>2452.9011499999997</v>
      </c>
      <c r="H305" s="15">
        <f t="shared" si="18"/>
        <v>0</v>
      </c>
      <c r="I305" s="3">
        <f t="shared" si="19"/>
        <v>0</v>
      </c>
      <c r="L305" s="31"/>
    </row>
    <row r="306" spans="2:12">
      <c r="B306" s="45">
        <v>279</v>
      </c>
      <c r="C306" s="99"/>
      <c r="D306" s="97"/>
      <c r="E306" s="44" t="s">
        <v>110</v>
      </c>
      <c r="F306" s="43" t="s">
        <v>106</v>
      </c>
      <c r="G306" s="28">
        <v>2749.0482999999999</v>
      </c>
      <c r="H306" s="15">
        <f t="shared" si="18"/>
        <v>0</v>
      </c>
      <c r="I306" s="3">
        <f t="shared" si="19"/>
        <v>0</v>
      </c>
      <c r="L306" s="31"/>
    </row>
    <row r="307" spans="2:12" ht="15" customHeight="1">
      <c r="B307" s="45">
        <v>280</v>
      </c>
      <c r="C307" s="100"/>
      <c r="D307" s="90" t="s">
        <v>111</v>
      </c>
      <c r="E307" s="91"/>
      <c r="F307" s="43" t="s">
        <v>106</v>
      </c>
      <c r="G307" s="28">
        <v>2757.2293</v>
      </c>
      <c r="H307" s="15">
        <f t="shared" si="18"/>
        <v>0</v>
      </c>
      <c r="I307" s="3">
        <f t="shared" si="19"/>
        <v>0</v>
      </c>
      <c r="L307" s="31"/>
    </row>
    <row r="308" spans="2:12" ht="15" customHeight="1">
      <c r="B308" s="45">
        <v>281</v>
      </c>
      <c r="C308" s="98" t="s">
        <v>218</v>
      </c>
      <c r="D308" s="95" t="s">
        <v>104</v>
      </c>
      <c r="E308" s="44" t="s">
        <v>105</v>
      </c>
      <c r="F308" s="43" t="s">
        <v>106</v>
      </c>
      <c r="G308" s="28">
        <v>1557.8745000000001</v>
      </c>
      <c r="H308" s="15">
        <f t="shared" si="18"/>
        <v>0</v>
      </c>
      <c r="I308" s="3">
        <f t="shared" si="19"/>
        <v>0</v>
      </c>
      <c r="L308" s="31"/>
    </row>
    <row r="309" spans="2:12" ht="15" customHeight="1">
      <c r="B309" s="45">
        <v>282</v>
      </c>
      <c r="C309" s="99"/>
      <c r="D309" s="96"/>
      <c r="E309" s="44" t="s">
        <v>107</v>
      </c>
      <c r="F309" s="43" t="s">
        <v>106</v>
      </c>
      <c r="G309" s="28">
        <v>2131.8726500000002</v>
      </c>
      <c r="H309" s="15">
        <f t="shared" si="18"/>
        <v>0</v>
      </c>
      <c r="I309" s="3">
        <f t="shared" si="19"/>
        <v>0</v>
      </c>
      <c r="L309" s="31"/>
    </row>
    <row r="310" spans="2:12">
      <c r="B310" s="45">
        <v>283</v>
      </c>
      <c r="C310" s="99"/>
      <c r="D310" s="96"/>
      <c r="E310" s="44" t="s">
        <v>119</v>
      </c>
      <c r="F310" s="43" t="s">
        <v>106</v>
      </c>
      <c r="G310" s="28">
        <v>2227.7822500000002</v>
      </c>
      <c r="H310" s="15">
        <f t="shared" si="18"/>
        <v>0</v>
      </c>
      <c r="I310" s="3">
        <f t="shared" si="19"/>
        <v>0</v>
      </c>
      <c r="L310" s="31"/>
    </row>
    <row r="311" spans="2:12">
      <c r="B311" s="45">
        <v>284</v>
      </c>
      <c r="C311" s="99"/>
      <c r="D311" s="97"/>
      <c r="E311" s="44" t="s">
        <v>110</v>
      </c>
      <c r="F311" s="43" t="s">
        <v>106</v>
      </c>
      <c r="G311" s="28">
        <v>2158.3649500000001</v>
      </c>
      <c r="H311" s="15">
        <f t="shared" si="18"/>
        <v>0</v>
      </c>
      <c r="I311" s="3">
        <f t="shared" si="19"/>
        <v>0</v>
      </c>
      <c r="L311" s="31"/>
    </row>
    <row r="312" spans="2:12" ht="15" customHeight="1">
      <c r="B312" s="45">
        <v>285</v>
      </c>
      <c r="C312" s="100"/>
      <c r="D312" s="90" t="s">
        <v>111</v>
      </c>
      <c r="E312" s="91"/>
      <c r="F312" s="43" t="s">
        <v>106</v>
      </c>
      <c r="G312" s="28">
        <v>1962.8238999999999</v>
      </c>
      <c r="H312" s="15">
        <f t="shared" si="18"/>
        <v>0</v>
      </c>
      <c r="I312" s="3">
        <f t="shared" si="19"/>
        <v>0</v>
      </c>
      <c r="L312" s="31"/>
    </row>
    <row r="313" spans="2:12" ht="15" customHeight="1">
      <c r="B313" s="45">
        <v>286</v>
      </c>
      <c r="C313" s="98" t="s">
        <v>219</v>
      </c>
      <c r="D313" s="95" t="s">
        <v>104</v>
      </c>
      <c r="E313" s="44" t="s">
        <v>105</v>
      </c>
      <c r="F313" s="43" t="s">
        <v>106</v>
      </c>
      <c r="G313" s="28">
        <v>1971.1059</v>
      </c>
      <c r="H313" s="15">
        <f t="shared" si="18"/>
        <v>0</v>
      </c>
      <c r="I313" s="3">
        <f t="shared" si="19"/>
        <v>0</v>
      </c>
      <c r="L313" s="31"/>
    </row>
    <row r="314" spans="2:12" ht="15" customHeight="1">
      <c r="B314" s="45">
        <v>287</v>
      </c>
      <c r="C314" s="99"/>
      <c r="D314" s="96"/>
      <c r="E314" s="44" t="s">
        <v>107</v>
      </c>
      <c r="F314" s="43" t="s">
        <v>106</v>
      </c>
      <c r="G314" s="28">
        <v>2595.8666499999999</v>
      </c>
      <c r="H314" s="15">
        <f t="shared" si="18"/>
        <v>0</v>
      </c>
      <c r="I314" s="3">
        <f t="shared" si="19"/>
        <v>0</v>
      </c>
      <c r="L314" s="31"/>
    </row>
    <row r="315" spans="2:12">
      <c r="B315" s="45">
        <v>288</v>
      </c>
      <c r="C315" s="99"/>
      <c r="D315" s="96"/>
      <c r="E315" s="44" t="s">
        <v>119</v>
      </c>
      <c r="F315" s="43" t="s">
        <v>106</v>
      </c>
      <c r="G315" s="28">
        <v>2016.9285714285718</v>
      </c>
      <c r="H315" s="15">
        <f t="shared" si="18"/>
        <v>0</v>
      </c>
      <c r="I315" s="3">
        <f t="shared" si="19"/>
        <v>0</v>
      </c>
      <c r="L315" s="31"/>
    </row>
    <row r="316" spans="2:12">
      <c r="B316" s="45">
        <v>289</v>
      </c>
      <c r="C316" s="99"/>
      <c r="D316" s="97"/>
      <c r="E316" s="44" t="s">
        <v>110</v>
      </c>
      <c r="F316" s="43" t="s">
        <v>106</v>
      </c>
      <c r="G316" s="28">
        <v>2505.4767000000002</v>
      </c>
      <c r="H316" s="15">
        <f t="shared" si="18"/>
        <v>0</v>
      </c>
      <c r="I316" s="3">
        <f t="shared" si="19"/>
        <v>0</v>
      </c>
      <c r="L316" s="31"/>
    </row>
    <row r="317" spans="2:12" ht="15" customHeight="1">
      <c r="B317" s="45">
        <v>290</v>
      </c>
      <c r="C317" s="100"/>
      <c r="D317" s="90" t="s">
        <v>111</v>
      </c>
      <c r="E317" s="91"/>
      <c r="F317" s="43" t="s">
        <v>106</v>
      </c>
      <c r="G317" s="28">
        <v>2650.2804000000001</v>
      </c>
      <c r="H317" s="15">
        <f t="shared" si="18"/>
        <v>0</v>
      </c>
      <c r="I317" s="3">
        <f t="shared" si="19"/>
        <v>0</v>
      </c>
      <c r="L317" s="31"/>
    </row>
    <row r="318" spans="2:12" ht="15" customHeight="1">
      <c r="B318" s="45">
        <v>291</v>
      </c>
      <c r="C318" s="98" t="s">
        <v>220</v>
      </c>
      <c r="D318" s="95" t="s">
        <v>104</v>
      </c>
      <c r="E318" s="44" t="s">
        <v>105</v>
      </c>
      <c r="F318" s="43" t="s">
        <v>106</v>
      </c>
      <c r="G318" s="28">
        <v>1790.8208999999999</v>
      </c>
      <c r="H318" s="15">
        <f t="shared" si="18"/>
        <v>0</v>
      </c>
      <c r="I318" s="3">
        <f t="shared" si="19"/>
        <v>0</v>
      </c>
      <c r="L318" s="31"/>
    </row>
    <row r="319" spans="2:12">
      <c r="B319" s="45">
        <v>292</v>
      </c>
      <c r="C319" s="99"/>
      <c r="D319" s="96"/>
      <c r="E319" s="44" t="s">
        <v>107</v>
      </c>
      <c r="F319" s="43" t="s">
        <v>106</v>
      </c>
      <c r="G319" s="28">
        <v>2252.1989999999996</v>
      </c>
      <c r="H319" s="15">
        <f t="shared" ref="H319:H350" si="20">$E$285</f>
        <v>0</v>
      </c>
      <c r="I319" s="3">
        <f t="shared" ref="I319:I350" si="21">ROUND(IF(H319&lt;=1,G319*H319,"Коэффициент снижения не может быть больше 1.00"),2)</f>
        <v>0</v>
      </c>
      <c r="L319" s="31"/>
    </row>
    <row r="320" spans="2:12">
      <c r="B320" s="45">
        <v>293</v>
      </c>
      <c r="C320" s="99"/>
      <c r="D320" s="96"/>
      <c r="E320" s="44" t="s">
        <v>119</v>
      </c>
      <c r="F320" s="43" t="s">
        <v>106</v>
      </c>
      <c r="G320" s="28">
        <v>2199.9264499999999</v>
      </c>
      <c r="H320" s="15">
        <f t="shared" si="20"/>
        <v>0</v>
      </c>
      <c r="I320" s="3">
        <f t="shared" si="21"/>
        <v>0</v>
      </c>
      <c r="L320" s="31"/>
    </row>
    <row r="321" spans="2:12">
      <c r="B321" s="45">
        <v>294</v>
      </c>
      <c r="C321" s="99"/>
      <c r="D321" s="97"/>
      <c r="E321" s="44" t="s">
        <v>110</v>
      </c>
      <c r="F321" s="43" t="s">
        <v>106</v>
      </c>
      <c r="G321" s="28">
        <v>2386.4431500000001</v>
      </c>
      <c r="H321" s="15">
        <f t="shared" si="20"/>
        <v>0</v>
      </c>
      <c r="I321" s="3">
        <f t="shared" si="21"/>
        <v>0</v>
      </c>
      <c r="L321" s="31"/>
    </row>
    <row r="322" spans="2:12" ht="15" customHeight="1">
      <c r="B322" s="45">
        <v>295</v>
      </c>
      <c r="C322" s="100"/>
      <c r="D322" s="90" t="s">
        <v>111</v>
      </c>
      <c r="E322" s="91"/>
      <c r="F322" s="43" t="s">
        <v>106</v>
      </c>
      <c r="G322" s="28">
        <v>1963.6167499999999</v>
      </c>
      <c r="H322" s="15">
        <f t="shared" si="20"/>
        <v>0</v>
      </c>
      <c r="I322" s="3">
        <f t="shared" si="21"/>
        <v>0</v>
      </c>
      <c r="L322" s="31"/>
    </row>
    <row r="323" spans="2:12" ht="15" customHeight="1">
      <c r="B323" s="45">
        <v>296</v>
      </c>
      <c r="C323" s="92" t="s">
        <v>221</v>
      </c>
      <c r="D323" s="95" t="s">
        <v>104</v>
      </c>
      <c r="E323" s="44" t="s">
        <v>105</v>
      </c>
      <c r="F323" s="43" t="s">
        <v>106</v>
      </c>
      <c r="G323" s="28">
        <v>7713.6073500000002</v>
      </c>
      <c r="H323" s="15">
        <f t="shared" si="20"/>
        <v>0</v>
      </c>
      <c r="I323" s="3">
        <f t="shared" si="21"/>
        <v>0</v>
      </c>
      <c r="L323" s="31"/>
    </row>
    <row r="324" spans="2:12" ht="15" customHeight="1">
      <c r="B324" s="45">
        <v>297</v>
      </c>
      <c r="C324" s="93"/>
      <c r="D324" s="96"/>
      <c r="E324" s="44" t="s">
        <v>107</v>
      </c>
      <c r="F324" s="43" t="s">
        <v>106</v>
      </c>
      <c r="G324" s="28">
        <v>7762.7388000000001</v>
      </c>
      <c r="H324" s="15">
        <f t="shared" si="20"/>
        <v>0</v>
      </c>
      <c r="I324" s="3">
        <f t="shared" si="21"/>
        <v>0</v>
      </c>
      <c r="L324" s="31"/>
    </row>
    <row r="325" spans="2:12" ht="15" customHeight="1">
      <c r="B325" s="45">
        <v>298</v>
      </c>
      <c r="C325" s="93"/>
      <c r="D325" s="96"/>
      <c r="E325" s="44" t="s">
        <v>119</v>
      </c>
      <c r="F325" s="43" t="s">
        <v>106</v>
      </c>
      <c r="G325" s="28">
        <v>9837.76865</v>
      </c>
      <c r="H325" s="15">
        <f t="shared" si="20"/>
        <v>0</v>
      </c>
      <c r="I325" s="3">
        <f t="shared" si="21"/>
        <v>0</v>
      </c>
      <c r="L325" s="31"/>
    </row>
    <row r="326" spans="2:12" ht="25.5" customHeight="1">
      <c r="B326" s="45">
        <v>299</v>
      </c>
      <c r="C326" s="93"/>
      <c r="D326" s="97"/>
      <c r="E326" s="44" t="s">
        <v>110</v>
      </c>
      <c r="F326" s="43" t="s">
        <v>106</v>
      </c>
      <c r="G326" s="28">
        <v>10950.50585</v>
      </c>
      <c r="H326" s="15">
        <f t="shared" si="20"/>
        <v>0</v>
      </c>
      <c r="I326" s="3">
        <f t="shared" si="21"/>
        <v>0</v>
      </c>
      <c r="L326" s="31"/>
    </row>
    <row r="327" spans="2:12" ht="15" customHeight="1">
      <c r="B327" s="45">
        <v>300</v>
      </c>
      <c r="C327" s="94"/>
      <c r="D327" s="90" t="s">
        <v>111</v>
      </c>
      <c r="E327" s="91"/>
      <c r="F327" s="43" t="s">
        <v>106</v>
      </c>
      <c r="G327" s="28">
        <v>9104.6298500000012</v>
      </c>
      <c r="H327" s="15">
        <f t="shared" si="20"/>
        <v>0</v>
      </c>
      <c r="I327" s="3">
        <f t="shared" si="21"/>
        <v>0</v>
      </c>
      <c r="L327" s="31"/>
    </row>
    <row r="328" spans="2:12" ht="15" customHeight="1">
      <c r="B328" s="45">
        <v>301</v>
      </c>
      <c r="C328" s="92" t="s">
        <v>222</v>
      </c>
      <c r="D328" s="95" t="s">
        <v>104</v>
      </c>
      <c r="E328" s="44" t="s">
        <v>105</v>
      </c>
      <c r="F328" s="43" t="s">
        <v>106</v>
      </c>
      <c r="G328" s="28">
        <v>7941.5088000000005</v>
      </c>
      <c r="H328" s="15">
        <f t="shared" si="20"/>
        <v>0</v>
      </c>
      <c r="I328" s="3">
        <f t="shared" si="21"/>
        <v>0</v>
      </c>
      <c r="L328" s="31"/>
    </row>
    <row r="329" spans="2:12">
      <c r="B329" s="45">
        <v>302</v>
      </c>
      <c r="C329" s="93"/>
      <c r="D329" s="96"/>
      <c r="E329" s="44" t="s">
        <v>107</v>
      </c>
      <c r="F329" s="43" t="s">
        <v>106</v>
      </c>
      <c r="G329" s="28">
        <v>11339.290200000001</v>
      </c>
      <c r="H329" s="15">
        <f t="shared" si="20"/>
        <v>0</v>
      </c>
      <c r="I329" s="3">
        <f t="shared" si="21"/>
        <v>0</v>
      </c>
      <c r="L329" s="31"/>
    </row>
    <row r="330" spans="2:12" ht="15" customHeight="1">
      <c r="B330" s="45">
        <v>303</v>
      </c>
      <c r="C330" s="93"/>
      <c r="D330" s="96"/>
      <c r="E330" s="44" t="s">
        <v>119</v>
      </c>
      <c r="F330" s="43" t="s">
        <v>106</v>
      </c>
      <c r="G330" s="28">
        <v>12275.913699999999</v>
      </c>
      <c r="H330" s="15">
        <f t="shared" si="20"/>
        <v>0</v>
      </c>
      <c r="I330" s="3">
        <f t="shared" si="21"/>
        <v>0</v>
      </c>
      <c r="L330" s="31"/>
    </row>
    <row r="331" spans="2:12" ht="15" customHeight="1">
      <c r="B331" s="45">
        <v>304</v>
      </c>
      <c r="C331" s="93"/>
      <c r="D331" s="97"/>
      <c r="E331" s="44" t="s">
        <v>110</v>
      </c>
      <c r="F331" s="43" t="s">
        <v>106</v>
      </c>
      <c r="G331" s="28">
        <v>11020.786700000001</v>
      </c>
      <c r="H331" s="15">
        <f t="shared" si="20"/>
        <v>0</v>
      </c>
      <c r="I331" s="3">
        <f t="shared" si="21"/>
        <v>0</v>
      </c>
      <c r="L331" s="31"/>
    </row>
    <row r="332" spans="2:12" ht="15" customHeight="1">
      <c r="B332" s="45">
        <v>305</v>
      </c>
      <c r="C332" s="94"/>
      <c r="D332" s="90" t="s">
        <v>111</v>
      </c>
      <c r="E332" s="91"/>
      <c r="F332" s="43" t="s">
        <v>106</v>
      </c>
      <c r="G332" s="28">
        <v>6038.224400000001</v>
      </c>
      <c r="H332" s="15">
        <f t="shared" si="20"/>
        <v>0</v>
      </c>
      <c r="I332" s="3">
        <f t="shared" si="21"/>
        <v>0</v>
      </c>
      <c r="L332" s="31"/>
    </row>
    <row r="333" spans="2:12" ht="15" customHeight="1">
      <c r="B333" s="45">
        <v>306</v>
      </c>
      <c r="C333" s="16" t="s">
        <v>223</v>
      </c>
      <c r="D333" s="90" t="s">
        <v>13</v>
      </c>
      <c r="E333" s="91"/>
      <c r="F333" s="43" t="s">
        <v>106</v>
      </c>
      <c r="G333" s="28">
        <v>2834.3832000000002</v>
      </c>
      <c r="H333" s="15">
        <f t="shared" si="20"/>
        <v>0</v>
      </c>
      <c r="I333" s="3">
        <f t="shared" si="21"/>
        <v>0</v>
      </c>
      <c r="L333" s="31"/>
    </row>
    <row r="334" spans="2:12" ht="15" customHeight="1">
      <c r="B334" s="45">
        <v>307</v>
      </c>
      <c r="C334" s="98" t="s">
        <v>224</v>
      </c>
      <c r="D334" s="130" t="s">
        <v>104</v>
      </c>
      <c r="E334" s="18" t="s">
        <v>145</v>
      </c>
      <c r="F334" s="19" t="s">
        <v>106</v>
      </c>
      <c r="G334" s="28">
        <v>1308.6772000000001</v>
      </c>
      <c r="H334" s="15">
        <f t="shared" si="20"/>
        <v>0</v>
      </c>
      <c r="I334" s="3">
        <f t="shared" si="21"/>
        <v>0</v>
      </c>
      <c r="L334" s="31"/>
    </row>
    <row r="335" spans="2:12" ht="15" customHeight="1">
      <c r="B335" s="45">
        <v>308</v>
      </c>
      <c r="C335" s="99"/>
      <c r="D335" s="131"/>
      <c r="E335" s="18" t="s">
        <v>146</v>
      </c>
      <c r="F335" s="19" t="s">
        <v>106</v>
      </c>
      <c r="G335" s="28">
        <v>1313.8281999999999</v>
      </c>
      <c r="H335" s="15">
        <f t="shared" si="20"/>
        <v>0</v>
      </c>
      <c r="I335" s="3">
        <f t="shared" si="21"/>
        <v>0</v>
      </c>
      <c r="L335" s="31"/>
    </row>
    <row r="336" spans="2:12" ht="15" customHeight="1">
      <c r="B336" s="45">
        <v>309</v>
      </c>
      <c r="C336" s="99"/>
      <c r="D336" s="131"/>
      <c r="E336" s="18" t="s">
        <v>21</v>
      </c>
      <c r="F336" s="19" t="s">
        <v>106</v>
      </c>
      <c r="G336" s="28">
        <v>1351.4709000000003</v>
      </c>
      <c r="H336" s="15">
        <f t="shared" si="20"/>
        <v>0</v>
      </c>
      <c r="I336" s="3">
        <f t="shared" si="21"/>
        <v>0</v>
      </c>
      <c r="L336" s="31"/>
    </row>
    <row r="337" spans="2:12" ht="15" customHeight="1">
      <c r="B337" s="45">
        <v>310</v>
      </c>
      <c r="C337" s="99"/>
      <c r="D337" s="131"/>
      <c r="E337" s="18" t="s">
        <v>22</v>
      </c>
      <c r="F337" s="19" t="s">
        <v>106</v>
      </c>
      <c r="G337" s="28">
        <v>1389.5984000000001</v>
      </c>
      <c r="H337" s="15">
        <f t="shared" si="20"/>
        <v>0</v>
      </c>
      <c r="I337" s="3">
        <f t="shared" si="21"/>
        <v>0</v>
      </c>
      <c r="L337" s="31"/>
    </row>
    <row r="338" spans="2:12" ht="15" customHeight="1">
      <c r="B338" s="45">
        <v>311</v>
      </c>
      <c r="C338" s="99"/>
      <c r="D338" s="131"/>
      <c r="E338" s="18" t="s">
        <v>23</v>
      </c>
      <c r="F338" s="19" t="s">
        <v>106</v>
      </c>
      <c r="G338" s="28">
        <v>1489.15915</v>
      </c>
      <c r="H338" s="15">
        <f t="shared" si="20"/>
        <v>0</v>
      </c>
      <c r="I338" s="3">
        <f t="shared" si="21"/>
        <v>0</v>
      </c>
      <c r="L338" s="31"/>
    </row>
    <row r="339" spans="2:12" ht="15" customHeight="1">
      <c r="B339" s="45">
        <v>312</v>
      </c>
      <c r="C339" s="99"/>
      <c r="D339" s="131"/>
      <c r="E339" s="18" t="s">
        <v>24</v>
      </c>
      <c r="F339" s="19" t="s">
        <v>106</v>
      </c>
      <c r="G339" s="28">
        <v>1603.8244500000001</v>
      </c>
      <c r="H339" s="15">
        <f t="shared" si="20"/>
        <v>0</v>
      </c>
      <c r="I339" s="3">
        <f t="shared" si="21"/>
        <v>0</v>
      </c>
      <c r="L339" s="31"/>
    </row>
    <row r="340" spans="2:12" ht="15" customHeight="1">
      <c r="B340" s="45">
        <v>313</v>
      </c>
      <c r="C340" s="99"/>
      <c r="D340" s="131"/>
      <c r="E340" s="18" t="s">
        <v>25</v>
      </c>
      <c r="F340" s="19" t="s">
        <v>106</v>
      </c>
      <c r="G340" s="28">
        <v>1617.7877000000001</v>
      </c>
      <c r="H340" s="15">
        <f t="shared" si="20"/>
        <v>0</v>
      </c>
      <c r="I340" s="3">
        <f t="shared" si="21"/>
        <v>0</v>
      </c>
      <c r="L340" s="31"/>
    </row>
    <row r="341" spans="2:12" ht="15" customHeight="1">
      <c r="B341" s="45">
        <v>314</v>
      </c>
      <c r="C341" s="100"/>
      <c r="D341" s="132"/>
      <c r="E341" s="18" t="s">
        <v>225</v>
      </c>
      <c r="F341" s="19" t="s">
        <v>106</v>
      </c>
      <c r="G341" s="28">
        <v>1714.52045</v>
      </c>
      <c r="H341" s="15">
        <f t="shared" si="20"/>
        <v>0</v>
      </c>
      <c r="I341" s="3">
        <f t="shared" si="21"/>
        <v>0</v>
      </c>
      <c r="L341" s="31"/>
    </row>
    <row r="342" spans="2:12" ht="15" customHeight="1">
      <c r="B342" s="45">
        <v>315</v>
      </c>
      <c r="C342" s="16" t="s">
        <v>226</v>
      </c>
      <c r="D342" s="90" t="s">
        <v>13</v>
      </c>
      <c r="E342" s="91"/>
      <c r="F342" s="43" t="s">
        <v>106</v>
      </c>
      <c r="G342" s="28">
        <v>864.87309999999991</v>
      </c>
      <c r="H342" s="15">
        <f t="shared" si="20"/>
        <v>0</v>
      </c>
      <c r="I342" s="3">
        <f t="shared" si="21"/>
        <v>0</v>
      </c>
      <c r="L342" s="31"/>
    </row>
    <row r="343" spans="2:12" ht="15" customHeight="1">
      <c r="B343" s="45">
        <v>316</v>
      </c>
      <c r="C343" s="16" t="s">
        <v>227</v>
      </c>
      <c r="D343" s="90" t="s">
        <v>13</v>
      </c>
      <c r="E343" s="91"/>
      <c r="F343" s="43" t="s">
        <v>106</v>
      </c>
      <c r="G343" s="28">
        <v>581.46204999999998</v>
      </c>
      <c r="H343" s="15">
        <f t="shared" si="20"/>
        <v>0</v>
      </c>
      <c r="I343" s="3">
        <f t="shared" si="21"/>
        <v>0</v>
      </c>
      <c r="L343" s="31"/>
    </row>
    <row r="344" spans="2:12" ht="15" customHeight="1">
      <c r="B344" s="45">
        <v>317</v>
      </c>
      <c r="C344" s="16" t="s">
        <v>228</v>
      </c>
      <c r="D344" s="90" t="s">
        <v>13</v>
      </c>
      <c r="E344" s="91"/>
      <c r="F344" s="43" t="s">
        <v>106</v>
      </c>
      <c r="G344" s="28">
        <v>1867.1163000000001</v>
      </c>
      <c r="H344" s="15">
        <f t="shared" si="20"/>
        <v>0</v>
      </c>
      <c r="I344" s="3">
        <f t="shared" si="21"/>
        <v>0</v>
      </c>
      <c r="L344" s="31"/>
    </row>
    <row r="345" spans="2:12" ht="15" customHeight="1">
      <c r="B345" s="45">
        <v>318</v>
      </c>
      <c r="C345" s="17" t="s">
        <v>229</v>
      </c>
      <c r="D345" s="90" t="s">
        <v>13</v>
      </c>
      <c r="E345" s="91"/>
      <c r="F345" s="43" t="s">
        <v>106</v>
      </c>
      <c r="G345" s="28">
        <v>292.93534999999997</v>
      </c>
      <c r="H345" s="15">
        <f t="shared" si="20"/>
        <v>0</v>
      </c>
      <c r="I345" s="3">
        <f t="shared" si="21"/>
        <v>0</v>
      </c>
      <c r="L345" s="31"/>
    </row>
    <row r="346" spans="2:12" ht="15" customHeight="1">
      <c r="B346" s="45">
        <v>319</v>
      </c>
      <c r="C346" s="92" t="s">
        <v>230</v>
      </c>
      <c r="D346" s="95" t="s">
        <v>104</v>
      </c>
      <c r="E346" s="44" t="s">
        <v>105</v>
      </c>
      <c r="F346" s="43" t="s">
        <v>106</v>
      </c>
      <c r="G346" s="28">
        <v>1296.8652500000001</v>
      </c>
      <c r="H346" s="15">
        <f t="shared" si="20"/>
        <v>0</v>
      </c>
      <c r="I346" s="3">
        <f t="shared" si="21"/>
        <v>0</v>
      </c>
      <c r="L346" s="31"/>
    </row>
    <row r="347" spans="2:12" ht="15" customHeight="1">
      <c r="B347" s="45">
        <v>320</v>
      </c>
      <c r="C347" s="93"/>
      <c r="D347" s="96"/>
      <c r="E347" s="44" t="s">
        <v>107</v>
      </c>
      <c r="F347" s="43" t="s">
        <v>106</v>
      </c>
      <c r="G347" s="28">
        <v>1203.5967999999998</v>
      </c>
      <c r="H347" s="15">
        <f t="shared" si="20"/>
        <v>0</v>
      </c>
      <c r="I347" s="3">
        <f t="shared" si="21"/>
        <v>0</v>
      </c>
      <c r="L347" s="31"/>
    </row>
    <row r="348" spans="2:12" ht="15" customHeight="1">
      <c r="B348" s="45">
        <v>321</v>
      </c>
      <c r="C348" s="93"/>
      <c r="D348" s="96"/>
      <c r="E348" s="44" t="s">
        <v>119</v>
      </c>
      <c r="F348" s="43" t="s">
        <v>106</v>
      </c>
      <c r="G348" s="28">
        <v>2365.3315714285714</v>
      </c>
      <c r="H348" s="15">
        <f t="shared" si="20"/>
        <v>0</v>
      </c>
      <c r="I348" s="3">
        <f t="shared" si="21"/>
        <v>0</v>
      </c>
      <c r="L348" s="31"/>
    </row>
    <row r="349" spans="2:12" ht="15" customHeight="1">
      <c r="B349" s="45">
        <v>322</v>
      </c>
      <c r="C349" s="93"/>
      <c r="D349" s="97"/>
      <c r="E349" s="44" t="s">
        <v>110</v>
      </c>
      <c r="F349" s="43" t="s">
        <v>106</v>
      </c>
      <c r="G349" s="28">
        <v>1230.2961500000001</v>
      </c>
      <c r="H349" s="15">
        <f t="shared" si="20"/>
        <v>0</v>
      </c>
      <c r="I349" s="3">
        <f t="shared" si="21"/>
        <v>0</v>
      </c>
      <c r="L349" s="31"/>
    </row>
    <row r="350" spans="2:12" ht="15" customHeight="1">
      <c r="B350" s="45">
        <v>323</v>
      </c>
      <c r="C350" s="94"/>
      <c r="D350" s="90" t="s">
        <v>111</v>
      </c>
      <c r="E350" s="91"/>
      <c r="F350" s="43" t="s">
        <v>106</v>
      </c>
      <c r="G350" s="28">
        <v>1545.9211500000001</v>
      </c>
      <c r="H350" s="15">
        <f t="shared" si="20"/>
        <v>0</v>
      </c>
      <c r="I350" s="3">
        <f t="shared" si="21"/>
        <v>0</v>
      </c>
      <c r="L350" s="31"/>
    </row>
    <row r="351" spans="2:12" ht="15" customHeight="1">
      <c r="B351" s="45">
        <v>324</v>
      </c>
      <c r="C351" s="16" t="s">
        <v>231</v>
      </c>
      <c r="D351" s="90" t="s">
        <v>13</v>
      </c>
      <c r="E351" s="91"/>
      <c r="F351" s="43" t="s">
        <v>106</v>
      </c>
      <c r="G351" s="28">
        <v>1910.8290999999999</v>
      </c>
      <c r="H351" s="15">
        <f t="shared" ref="H351:H382" si="22">$E$285</f>
        <v>0</v>
      </c>
      <c r="I351" s="3">
        <f t="shared" ref="I351:I382" si="23">ROUND(IF(H351&lt;=1,G351*H351,"Коэффициент снижения не может быть больше 1.00"),2)</f>
        <v>0</v>
      </c>
      <c r="L351" s="31"/>
    </row>
    <row r="352" spans="2:12" ht="15" customHeight="1">
      <c r="B352" s="45">
        <v>325</v>
      </c>
      <c r="C352" s="16" t="s">
        <v>232</v>
      </c>
      <c r="D352" s="90" t="s">
        <v>13</v>
      </c>
      <c r="E352" s="91"/>
      <c r="F352" s="43" t="s">
        <v>106</v>
      </c>
      <c r="G352" s="28">
        <v>865.50940000000003</v>
      </c>
      <c r="H352" s="15">
        <f t="shared" si="22"/>
        <v>0</v>
      </c>
      <c r="I352" s="3">
        <f t="shared" si="23"/>
        <v>0</v>
      </c>
      <c r="L352" s="31"/>
    </row>
    <row r="353" spans="2:12" ht="15" customHeight="1">
      <c r="B353" s="45">
        <v>326</v>
      </c>
      <c r="C353" s="92" t="s">
        <v>233</v>
      </c>
      <c r="D353" s="95" t="s">
        <v>234</v>
      </c>
      <c r="E353" s="44" t="s">
        <v>145</v>
      </c>
      <c r="F353" s="43" t="s">
        <v>106</v>
      </c>
      <c r="G353" s="28">
        <v>4384.5266666666666</v>
      </c>
      <c r="H353" s="15">
        <f t="shared" si="22"/>
        <v>0</v>
      </c>
      <c r="I353" s="3">
        <f t="shared" si="23"/>
        <v>0</v>
      </c>
      <c r="L353" s="31"/>
    </row>
    <row r="354" spans="2:12" ht="15" customHeight="1">
      <c r="B354" s="45">
        <v>327</v>
      </c>
      <c r="C354" s="93"/>
      <c r="D354" s="96"/>
      <c r="E354" s="44" t="s">
        <v>146</v>
      </c>
      <c r="F354" s="43" t="s">
        <v>106</v>
      </c>
      <c r="G354" s="28">
        <v>2714.8497000000002</v>
      </c>
      <c r="H354" s="15">
        <f t="shared" si="22"/>
        <v>0</v>
      </c>
      <c r="I354" s="3">
        <f t="shared" si="23"/>
        <v>0</v>
      </c>
      <c r="L354" s="31"/>
    </row>
    <row r="355" spans="2:12" ht="15" customHeight="1">
      <c r="B355" s="45">
        <v>328</v>
      </c>
      <c r="C355" s="93"/>
      <c r="D355" s="96"/>
      <c r="E355" s="44" t="s">
        <v>21</v>
      </c>
      <c r="F355" s="43" t="s">
        <v>106</v>
      </c>
      <c r="G355" s="28">
        <v>2853.5681500000001</v>
      </c>
      <c r="H355" s="15">
        <f t="shared" si="22"/>
        <v>0</v>
      </c>
      <c r="I355" s="3">
        <f t="shared" si="23"/>
        <v>0</v>
      </c>
      <c r="L355" s="31"/>
    </row>
    <row r="356" spans="2:12" ht="15" customHeight="1">
      <c r="B356" s="45">
        <v>329</v>
      </c>
      <c r="C356" s="93"/>
      <c r="D356" s="96"/>
      <c r="E356" s="44" t="s">
        <v>22</v>
      </c>
      <c r="F356" s="43" t="s">
        <v>106</v>
      </c>
      <c r="G356" s="28">
        <v>2983.4490999999998</v>
      </c>
      <c r="H356" s="15">
        <f t="shared" si="22"/>
        <v>0</v>
      </c>
      <c r="I356" s="3">
        <f t="shared" si="23"/>
        <v>0</v>
      </c>
      <c r="L356" s="31"/>
    </row>
    <row r="357" spans="2:12" ht="15" customHeight="1">
      <c r="B357" s="45">
        <v>330</v>
      </c>
      <c r="C357" s="93"/>
      <c r="D357" s="96"/>
      <c r="E357" s="44" t="s">
        <v>23</v>
      </c>
      <c r="F357" s="43" t="s">
        <v>106</v>
      </c>
      <c r="G357" s="28">
        <v>3436.20685</v>
      </c>
      <c r="H357" s="15">
        <f t="shared" si="22"/>
        <v>0</v>
      </c>
      <c r="I357" s="3">
        <f t="shared" si="23"/>
        <v>0</v>
      </c>
      <c r="L357" s="31"/>
    </row>
    <row r="358" spans="2:12" ht="15" customHeight="1">
      <c r="B358" s="45">
        <v>331</v>
      </c>
      <c r="C358" s="93"/>
      <c r="D358" s="96"/>
      <c r="E358" s="44" t="s">
        <v>24</v>
      </c>
      <c r="F358" s="43" t="s">
        <v>106</v>
      </c>
      <c r="G358" s="28">
        <v>3515.6988999999999</v>
      </c>
      <c r="H358" s="15">
        <f t="shared" si="22"/>
        <v>0</v>
      </c>
      <c r="I358" s="3">
        <f t="shared" si="23"/>
        <v>0</v>
      </c>
      <c r="L358" s="31"/>
    </row>
    <row r="359" spans="2:12" ht="15" customHeight="1">
      <c r="B359" s="45">
        <v>332</v>
      </c>
      <c r="C359" s="93"/>
      <c r="D359" s="96"/>
      <c r="E359" s="44" t="s">
        <v>25</v>
      </c>
      <c r="F359" s="43" t="s">
        <v>106</v>
      </c>
      <c r="G359" s="28">
        <v>4185.1168000000007</v>
      </c>
      <c r="H359" s="15">
        <f t="shared" si="22"/>
        <v>0</v>
      </c>
      <c r="I359" s="3">
        <f t="shared" si="23"/>
        <v>0</v>
      </c>
      <c r="L359" s="31"/>
    </row>
    <row r="360" spans="2:12" ht="15" customHeight="1">
      <c r="B360" s="45">
        <v>333</v>
      </c>
      <c r="C360" s="94"/>
      <c r="D360" s="97"/>
      <c r="E360" s="44" t="s">
        <v>225</v>
      </c>
      <c r="F360" s="43" t="s">
        <v>106</v>
      </c>
      <c r="G360" s="28">
        <v>5155.62075</v>
      </c>
      <c r="H360" s="15">
        <f t="shared" si="22"/>
        <v>0</v>
      </c>
      <c r="I360" s="3">
        <f t="shared" si="23"/>
        <v>0</v>
      </c>
      <c r="L360" s="31"/>
    </row>
    <row r="361" spans="2:12" ht="15" customHeight="1">
      <c r="B361" s="45">
        <v>334</v>
      </c>
      <c r="C361" s="92" t="s">
        <v>235</v>
      </c>
      <c r="D361" s="95" t="s">
        <v>234</v>
      </c>
      <c r="E361" s="44" t="s">
        <v>145</v>
      </c>
      <c r="F361" s="43" t="s">
        <v>106</v>
      </c>
      <c r="G361" s="28">
        <v>1119.5749000000001</v>
      </c>
      <c r="H361" s="15">
        <f t="shared" si="22"/>
        <v>0</v>
      </c>
      <c r="I361" s="3">
        <f t="shared" si="23"/>
        <v>0</v>
      </c>
      <c r="L361" s="31"/>
    </row>
    <row r="362" spans="2:12" ht="15" customHeight="1">
      <c r="B362" s="45">
        <v>335</v>
      </c>
      <c r="C362" s="93"/>
      <c r="D362" s="96"/>
      <c r="E362" s="44" t="s">
        <v>146</v>
      </c>
      <c r="F362" s="43" t="s">
        <v>106</v>
      </c>
      <c r="G362" s="28">
        <v>1088.8557499999999</v>
      </c>
      <c r="H362" s="15">
        <f t="shared" si="22"/>
        <v>0</v>
      </c>
      <c r="I362" s="3">
        <f t="shared" si="23"/>
        <v>0</v>
      </c>
      <c r="L362" s="31"/>
    </row>
    <row r="363" spans="2:12" ht="15" customHeight="1">
      <c r="B363" s="45">
        <v>336</v>
      </c>
      <c r="C363" s="93"/>
      <c r="D363" s="96"/>
      <c r="E363" s="44" t="s">
        <v>21</v>
      </c>
      <c r="F363" s="43" t="s">
        <v>106</v>
      </c>
      <c r="G363" s="28">
        <v>1066.34285</v>
      </c>
      <c r="H363" s="15">
        <f t="shared" si="22"/>
        <v>0</v>
      </c>
      <c r="I363" s="3">
        <f t="shared" si="23"/>
        <v>0</v>
      </c>
      <c r="L363" s="31"/>
    </row>
    <row r="364" spans="2:12" ht="15" customHeight="1">
      <c r="B364" s="45">
        <v>337</v>
      </c>
      <c r="C364" s="93"/>
      <c r="D364" s="96"/>
      <c r="E364" s="44" t="s">
        <v>22</v>
      </c>
      <c r="F364" s="43" t="s">
        <v>106</v>
      </c>
      <c r="G364" s="28">
        <v>909.44440000000009</v>
      </c>
      <c r="H364" s="15">
        <f t="shared" si="22"/>
        <v>0</v>
      </c>
      <c r="I364" s="3">
        <f t="shared" si="23"/>
        <v>0</v>
      </c>
      <c r="L364" s="31"/>
    </row>
    <row r="365" spans="2:12" ht="15" customHeight="1">
      <c r="B365" s="45">
        <v>338</v>
      </c>
      <c r="C365" s="93"/>
      <c r="D365" s="96"/>
      <c r="E365" s="44" t="s">
        <v>23</v>
      </c>
      <c r="F365" s="43" t="s">
        <v>106</v>
      </c>
      <c r="G365" s="28">
        <v>1066.34285</v>
      </c>
      <c r="H365" s="15">
        <f t="shared" si="22"/>
        <v>0</v>
      </c>
      <c r="I365" s="3">
        <f t="shared" si="23"/>
        <v>0</v>
      </c>
      <c r="L365" s="31"/>
    </row>
    <row r="366" spans="2:12" ht="15" customHeight="1">
      <c r="B366" s="45">
        <v>339</v>
      </c>
      <c r="C366" s="93"/>
      <c r="D366" s="96"/>
      <c r="E366" s="44" t="s">
        <v>24</v>
      </c>
      <c r="F366" s="43" t="s">
        <v>106</v>
      </c>
      <c r="G366" s="28">
        <v>1066.34285</v>
      </c>
      <c r="H366" s="15">
        <f t="shared" si="22"/>
        <v>0</v>
      </c>
      <c r="I366" s="3">
        <f t="shared" si="23"/>
        <v>0</v>
      </c>
      <c r="L366" s="31"/>
    </row>
    <row r="367" spans="2:12" ht="15" customHeight="1">
      <c r="B367" s="45">
        <v>340</v>
      </c>
      <c r="C367" s="93"/>
      <c r="D367" s="96"/>
      <c r="E367" s="44" t="s">
        <v>25</v>
      </c>
      <c r="F367" s="43" t="s">
        <v>106</v>
      </c>
      <c r="G367" s="28">
        <v>1129.7607499999999</v>
      </c>
      <c r="H367" s="15">
        <f t="shared" si="22"/>
        <v>0</v>
      </c>
      <c r="I367" s="3">
        <f t="shared" si="23"/>
        <v>0</v>
      </c>
      <c r="L367" s="31"/>
    </row>
    <row r="368" spans="2:12" ht="15" customHeight="1">
      <c r="B368" s="45">
        <v>341</v>
      </c>
      <c r="C368" s="94"/>
      <c r="D368" s="97"/>
      <c r="E368" s="44" t="s">
        <v>225</v>
      </c>
      <c r="F368" s="43" t="s">
        <v>106</v>
      </c>
      <c r="G368" s="28">
        <v>1305.26845</v>
      </c>
      <c r="H368" s="15">
        <f t="shared" si="22"/>
        <v>0</v>
      </c>
      <c r="I368" s="3">
        <f t="shared" si="23"/>
        <v>0</v>
      </c>
      <c r="L368" s="31"/>
    </row>
    <row r="369" spans="2:12" ht="26">
      <c r="B369" s="45">
        <v>342</v>
      </c>
      <c r="C369" s="16" t="s">
        <v>236</v>
      </c>
      <c r="D369" s="90" t="s">
        <v>13</v>
      </c>
      <c r="E369" s="91"/>
      <c r="F369" s="43" t="s">
        <v>106</v>
      </c>
      <c r="G369" s="28">
        <v>824.72559999999999</v>
      </c>
      <c r="H369" s="15">
        <f t="shared" si="22"/>
        <v>0</v>
      </c>
      <c r="I369" s="3">
        <f t="shared" si="23"/>
        <v>0</v>
      </c>
      <c r="L369" s="31"/>
    </row>
    <row r="370" spans="2:12" ht="25.5" customHeight="1">
      <c r="B370" s="45">
        <v>343</v>
      </c>
      <c r="C370" s="16" t="s">
        <v>14</v>
      </c>
      <c r="D370" s="90" t="s">
        <v>13</v>
      </c>
      <c r="E370" s="91"/>
      <c r="F370" s="43" t="s">
        <v>106</v>
      </c>
      <c r="G370" s="28">
        <v>282.524</v>
      </c>
      <c r="H370" s="15">
        <f t="shared" si="22"/>
        <v>0</v>
      </c>
      <c r="I370" s="3">
        <f t="shared" si="23"/>
        <v>0</v>
      </c>
      <c r="L370" s="31"/>
    </row>
    <row r="371" spans="2:12" ht="78">
      <c r="B371" s="45">
        <v>344</v>
      </c>
      <c r="C371" s="17" t="s">
        <v>237</v>
      </c>
      <c r="D371" s="90" t="s">
        <v>13</v>
      </c>
      <c r="E371" s="91"/>
      <c r="F371" s="43" t="s">
        <v>106</v>
      </c>
      <c r="G371" s="28">
        <v>279.65890000000002</v>
      </c>
      <c r="H371" s="15">
        <f t="shared" si="22"/>
        <v>0</v>
      </c>
      <c r="I371" s="3">
        <f t="shared" si="23"/>
        <v>0</v>
      </c>
      <c r="L371" s="31"/>
    </row>
    <row r="372" spans="2:12" ht="15" customHeight="1">
      <c r="B372" s="45">
        <v>345</v>
      </c>
      <c r="C372" s="16" t="s">
        <v>15</v>
      </c>
      <c r="D372" s="90" t="s">
        <v>13</v>
      </c>
      <c r="E372" s="91"/>
      <c r="F372" s="43" t="s">
        <v>106</v>
      </c>
      <c r="G372" s="28">
        <v>119.13000000000001</v>
      </c>
      <c r="H372" s="15">
        <f t="shared" si="22"/>
        <v>0</v>
      </c>
      <c r="I372" s="3">
        <f t="shared" si="23"/>
        <v>0</v>
      </c>
      <c r="L372" s="31"/>
    </row>
    <row r="373" spans="2:12" ht="15" customHeight="1">
      <c r="B373" s="45">
        <v>346</v>
      </c>
      <c r="C373" s="92" t="s">
        <v>16</v>
      </c>
      <c r="D373" s="95" t="s">
        <v>104</v>
      </c>
      <c r="E373" s="44" t="s">
        <v>105</v>
      </c>
      <c r="F373" s="43" t="s">
        <v>106</v>
      </c>
      <c r="G373" s="28">
        <v>633.47200000000009</v>
      </c>
      <c r="H373" s="15">
        <f t="shared" si="22"/>
        <v>0</v>
      </c>
      <c r="I373" s="3">
        <f t="shared" si="23"/>
        <v>0</v>
      </c>
      <c r="L373" s="31"/>
    </row>
    <row r="374" spans="2:12">
      <c r="B374" s="45">
        <v>347</v>
      </c>
      <c r="C374" s="93"/>
      <c r="D374" s="96"/>
      <c r="E374" s="44" t="s">
        <v>107</v>
      </c>
      <c r="F374" s="43" t="s">
        <v>106</v>
      </c>
      <c r="G374" s="28">
        <v>742.26414999999997</v>
      </c>
      <c r="H374" s="15">
        <f t="shared" si="22"/>
        <v>0</v>
      </c>
      <c r="I374" s="3">
        <f t="shared" si="23"/>
        <v>0</v>
      </c>
      <c r="L374" s="31"/>
    </row>
    <row r="375" spans="2:12">
      <c r="B375" s="45">
        <v>348</v>
      </c>
      <c r="C375" s="93"/>
      <c r="D375" s="96"/>
      <c r="E375" s="44" t="s">
        <v>119</v>
      </c>
      <c r="F375" s="43" t="s">
        <v>106</v>
      </c>
      <c r="G375" s="28">
        <v>1033.8082857142858</v>
      </c>
      <c r="H375" s="15">
        <f t="shared" si="22"/>
        <v>0</v>
      </c>
      <c r="I375" s="3">
        <f t="shared" si="23"/>
        <v>0</v>
      </c>
      <c r="L375" s="31"/>
    </row>
    <row r="376" spans="2:12" ht="15" customHeight="1">
      <c r="B376" s="45">
        <v>349</v>
      </c>
      <c r="C376" s="94"/>
      <c r="D376" s="97"/>
      <c r="E376" s="44" t="s">
        <v>110</v>
      </c>
      <c r="F376" s="43" t="s">
        <v>106</v>
      </c>
      <c r="G376" s="28">
        <v>1120.6303500000001</v>
      </c>
      <c r="H376" s="15">
        <f t="shared" si="22"/>
        <v>0</v>
      </c>
      <c r="I376" s="3">
        <f t="shared" si="23"/>
        <v>0</v>
      </c>
      <c r="L376" s="31"/>
    </row>
    <row r="377" spans="2:12" ht="15" customHeight="1">
      <c r="B377" s="45">
        <v>350</v>
      </c>
      <c r="C377" s="92" t="s">
        <v>18</v>
      </c>
      <c r="D377" s="95" t="s">
        <v>104</v>
      </c>
      <c r="E377" s="44" t="s">
        <v>105</v>
      </c>
      <c r="F377" s="43" t="s">
        <v>106</v>
      </c>
      <c r="G377" s="28">
        <v>472.95269999999999</v>
      </c>
      <c r="H377" s="15">
        <f t="shared" si="22"/>
        <v>0</v>
      </c>
      <c r="I377" s="3">
        <f t="shared" si="23"/>
        <v>0</v>
      </c>
      <c r="L377" s="31"/>
    </row>
    <row r="378" spans="2:12">
      <c r="B378" s="45">
        <v>351</v>
      </c>
      <c r="C378" s="93"/>
      <c r="D378" s="96"/>
      <c r="E378" s="44" t="s">
        <v>107</v>
      </c>
      <c r="F378" s="43" t="s">
        <v>106</v>
      </c>
      <c r="G378" s="28">
        <v>517.40279999999996</v>
      </c>
      <c r="H378" s="15">
        <f t="shared" si="22"/>
        <v>0</v>
      </c>
      <c r="I378" s="3">
        <f t="shared" si="23"/>
        <v>0</v>
      </c>
      <c r="L378" s="31"/>
    </row>
    <row r="379" spans="2:12">
      <c r="B379" s="45">
        <v>352</v>
      </c>
      <c r="C379" s="93"/>
      <c r="D379" s="96"/>
      <c r="E379" s="44" t="s">
        <v>119</v>
      </c>
      <c r="F379" s="43" t="s">
        <v>106</v>
      </c>
      <c r="G379" s="28">
        <v>460.28871428571438</v>
      </c>
      <c r="H379" s="15">
        <f t="shared" si="22"/>
        <v>0</v>
      </c>
      <c r="I379" s="3">
        <f t="shared" si="23"/>
        <v>0</v>
      </c>
      <c r="L379" s="31"/>
    </row>
    <row r="380" spans="2:12">
      <c r="B380" s="45">
        <v>353</v>
      </c>
      <c r="C380" s="94"/>
      <c r="D380" s="97"/>
      <c r="E380" s="44" t="s">
        <v>110</v>
      </c>
      <c r="F380" s="43" t="s">
        <v>106</v>
      </c>
      <c r="G380" s="28">
        <v>520.65499999999997</v>
      </c>
      <c r="H380" s="15">
        <f t="shared" si="22"/>
        <v>0</v>
      </c>
      <c r="I380" s="3">
        <f t="shared" si="23"/>
        <v>0</v>
      </c>
      <c r="L380" s="31"/>
    </row>
    <row r="381" spans="2:12" ht="15" customHeight="1">
      <c r="B381" s="45">
        <v>354</v>
      </c>
      <c r="C381" s="92" t="s">
        <v>238</v>
      </c>
      <c r="D381" s="95" t="s">
        <v>104</v>
      </c>
      <c r="E381" s="44" t="s">
        <v>105</v>
      </c>
      <c r="F381" s="43" t="s">
        <v>106</v>
      </c>
      <c r="G381" s="28">
        <v>1418.8480000000002</v>
      </c>
      <c r="H381" s="15">
        <f t="shared" si="22"/>
        <v>0</v>
      </c>
      <c r="I381" s="3">
        <f t="shared" si="23"/>
        <v>0</v>
      </c>
      <c r="L381" s="31"/>
    </row>
    <row r="382" spans="2:12" ht="15" customHeight="1">
      <c r="B382" s="45">
        <v>355</v>
      </c>
      <c r="C382" s="93"/>
      <c r="D382" s="96"/>
      <c r="E382" s="44" t="s">
        <v>107</v>
      </c>
      <c r="F382" s="43" t="s">
        <v>106</v>
      </c>
      <c r="G382" s="28">
        <v>1784.6750500000001</v>
      </c>
      <c r="H382" s="15">
        <f t="shared" si="22"/>
        <v>0</v>
      </c>
      <c r="I382" s="3">
        <f t="shared" si="23"/>
        <v>0</v>
      </c>
      <c r="L382" s="31"/>
    </row>
    <row r="383" spans="2:12" ht="15" customHeight="1">
      <c r="B383" s="45">
        <v>356</v>
      </c>
      <c r="C383" s="93"/>
      <c r="D383" s="96"/>
      <c r="E383" s="44" t="s">
        <v>119</v>
      </c>
      <c r="F383" s="43" t="s">
        <v>106</v>
      </c>
      <c r="G383" s="28">
        <v>1782.7605714285717</v>
      </c>
      <c r="H383" s="15">
        <f t="shared" ref="H383:H414" si="24">$E$285</f>
        <v>0</v>
      </c>
      <c r="I383" s="3">
        <f t="shared" ref="I383:I414" si="25">ROUND(IF(H383&lt;=1,G383*H383,"Коэффициент снижения не может быть больше 1.00"),2)</f>
        <v>0</v>
      </c>
      <c r="L383" s="31"/>
    </row>
    <row r="384" spans="2:12" ht="15" customHeight="1">
      <c r="B384" s="45">
        <v>357</v>
      </c>
      <c r="C384" s="94"/>
      <c r="D384" s="97"/>
      <c r="E384" s="44" t="s">
        <v>110</v>
      </c>
      <c r="F384" s="43" t="s">
        <v>106</v>
      </c>
      <c r="G384" s="28">
        <v>801.70770000000005</v>
      </c>
      <c r="H384" s="15">
        <f t="shared" si="24"/>
        <v>0</v>
      </c>
      <c r="I384" s="3">
        <f t="shared" si="25"/>
        <v>0</v>
      </c>
      <c r="L384" s="31"/>
    </row>
    <row r="385" spans="2:12" ht="15" customHeight="1">
      <c r="B385" s="45">
        <v>358</v>
      </c>
      <c r="C385" s="92" t="s">
        <v>239</v>
      </c>
      <c r="D385" s="95" t="s">
        <v>104</v>
      </c>
      <c r="E385" s="44" t="s">
        <v>105</v>
      </c>
      <c r="F385" s="43" t="s">
        <v>106</v>
      </c>
      <c r="G385" s="28">
        <v>553.63654999999994</v>
      </c>
      <c r="H385" s="15">
        <f t="shared" si="24"/>
        <v>0</v>
      </c>
      <c r="I385" s="3">
        <f t="shared" si="25"/>
        <v>0</v>
      </c>
      <c r="L385" s="31"/>
    </row>
    <row r="386" spans="2:12" ht="15" customHeight="1">
      <c r="B386" s="45">
        <v>359</v>
      </c>
      <c r="C386" s="93"/>
      <c r="D386" s="96"/>
      <c r="E386" s="44" t="s">
        <v>107</v>
      </c>
      <c r="F386" s="43" t="s">
        <v>106</v>
      </c>
      <c r="G386" s="28">
        <v>560.65100000000007</v>
      </c>
      <c r="H386" s="15">
        <f t="shared" si="24"/>
        <v>0</v>
      </c>
      <c r="I386" s="3">
        <f t="shared" si="25"/>
        <v>0</v>
      </c>
      <c r="L386" s="31"/>
    </row>
    <row r="387" spans="2:12" ht="15" customHeight="1">
      <c r="B387" s="45">
        <v>360</v>
      </c>
      <c r="C387" s="93"/>
      <c r="D387" s="96"/>
      <c r="E387" s="44" t="s">
        <v>119</v>
      </c>
      <c r="F387" s="43" t="s">
        <v>106</v>
      </c>
      <c r="G387" s="28">
        <v>835.21428571428578</v>
      </c>
      <c r="H387" s="15">
        <f t="shared" si="24"/>
        <v>0</v>
      </c>
      <c r="I387" s="3">
        <f t="shared" si="25"/>
        <v>0</v>
      </c>
      <c r="L387" s="31"/>
    </row>
    <row r="388" spans="2:12" ht="15" customHeight="1">
      <c r="B388" s="45">
        <v>361</v>
      </c>
      <c r="C388" s="94"/>
      <c r="D388" s="97"/>
      <c r="E388" s="44" t="s">
        <v>110</v>
      </c>
      <c r="F388" s="43" t="s">
        <v>106</v>
      </c>
      <c r="G388" s="28">
        <v>396.52600000000001</v>
      </c>
      <c r="H388" s="15">
        <f t="shared" si="24"/>
        <v>0</v>
      </c>
      <c r="I388" s="3">
        <f t="shared" si="25"/>
        <v>0</v>
      </c>
      <c r="L388" s="31"/>
    </row>
    <row r="389" spans="2:12" ht="15" customHeight="1">
      <c r="B389" s="45">
        <v>362</v>
      </c>
      <c r="C389" s="92" t="s">
        <v>240</v>
      </c>
      <c r="D389" s="95" t="s">
        <v>104</v>
      </c>
      <c r="E389" s="44" t="s">
        <v>105</v>
      </c>
      <c r="F389" s="43" t="s">
        <v>106</v>
      </c>
      <c r="G389" s="28">
        <v>1154.0765000000001</v>
      </c>
      <c r="H389" s="15">
        <f t="shared" si="24"/>
        <v>0</v>
      </c>
      <c r="I389" s="3">
        <f t="shared" si="25"/>
        <v>0</v>
      </c>
      <c r="L389" s="31"/>
    </row>
    <row r="390" spans="2:12" ht="15" customHeight="1">
      <c r="B390" s="45">
        <v>363</v>
      </c>
      <c r="C390" s="93"/>
      <c r="D390" s="96"/>
      <c r="E390" s="44" t="s">
        <v>107</v>
      </c>
      <c r="F390" s="43" t="s">
        <v>106</v>
      </c>
      <c r="G390" s="28">
        <v>1292.2546</v>
      </c>
      <c r="H390" s="15">
        <f t="shared" si="24"/>
        <v>0</v>
      </c>
      <c r="I390" s="3">
        <f t="shared" si="25"/>
        <v>0</v>
      </c>
      <c r="L390" s="31"/>
    </row>
    <row r="391" spans="2:12" ht="15" customHeight="1">
      <c r="B391" s="45">
        <v>364</v>
      </c>
      <c r="C391" s="93"/>
      <c r="D391" s="96"/>
      <c r="E391" s="44" t="s">
        <v>119</v>
      </c>
      <c r="F391" s="43" t="s">
        <v>106</v>
      </c>
      <c r="G391" s="28">
        <v>1933.4479999999999</v>
      </c>
      <c r="H391" s="15">
        <f t="shared" si="24"/>
        <v>0</v>
      </c>
      <c r="I391" s="3">
        <f t="shared" si="25"/>
        <v>0</v>
      </c>
      <c r="L391" s="31"/>
    </row>
    <row r="392" spans="2:12" ht="15" customHeight="1">
      <c r="B392" s="45">
        <v>365</v>
      </c>
      <c r="C392" s="94"/>
      <c r="D392" s="97"/>
      <c r="E392" s="44" t="s">
        <v>110</v>
      </c>
      <c r="F392" s="43" t="s">
        <v>106</v>
      </c>
      <c r="G392" s="28">
        <v>1125.6651999999999</v>
      </c>
      <c r="H392" s="15">
        <f t="shared" si="24"/>
        <v>0</v>
      </c>
      <c r="I392" s="3">
        <f t="shared" si="25"/>
        <v>0</v>
      </c>
      <c r="L392" s="31"/>
    </row>
    <row r="393" spans="2:12" ht="15" customHeight="1">
      <c r="B393" s="45">
        <v>366</v>
      </c>
      <c r="C393" s="92" t="s">
        <v>241</v>
      </c>
      <c r="D393" s="95" t="s">
        <v>104</v>
      </c>
      <c r="E393" s="44" t="s">
        <v>105</v>
      </c>
      <c r="F393" s="43" t="s">
        <v>106</v>
      </c>
      <c r="G393" s="28">
        <v>553.82339999999988</v>
      </c>
      <c r="H393" s="15">
        <f t="shared" si="24"/>
        <v>0</v>
      </c>
      <c r="I393" s="3">
        <f t="shared" si="25"/>
        <v>0</v>
      </c>
      <c r="L393" s="31"/>
    </row>
    <row r="394" spans="2:12" ht="15" customHeight="1">
      <c r="B394" s="45">
        <v>367</v>
      </c>
      <c r="C394" s="93"/>
      <c r="D394" s="96"/>
      <c r="E394" s="44" t="s">
        <v>107</v>
      </c>
      <c r="F394" s="43" t="s">
        <v>106</v>
      </c>
      <c r="G394" s="28">
        <v>579.30065000000002</v>
      </c>
      <c r="H394" s="15">
        <f t="shared" si="24"/>
        <v>0</v>
      </c>
      <c r="I394" s="3">
        <f t="shared" si="25"/>
        <v>0</v>
      </c>
      <c r="L394" s="31"/>
    </row>
    <row r="395" spans="2:12" ht="15" customHeight="1">
      <c r="B395" s="45">
        <v>368</v>
      </c>
      <c r="C395" s="93"/>
      <c r="D395" s="96"/>
      <c r="E395" s="44" t="s">
        <v>119</v>
      </c>
      <c r="F395" s="43" t="s">
        <v>106</v>
      </c>
      <c r="G395" s="28">
        <v>945.92457142857165</v>
      </c>
      <c r="H395" s="15">
        <f t="shared" si="24"/>
        <v>0</v>
      </c>
      <c r="I395" s="3">
        <f t="shared" si="25"/>
        <v>0</v>
      </c>
      <c r="L395" s="31"/>
    </row>
    <row r="396" spans="2:12" ht="15" customHeight="1">
      <c r="B396" s="45">
        <v>369</v>
      </c>
      <c r="C396" s="94"/>
      <c r="D396" s="97"/>
      <c r="E396" s="44" t="s">
        <v>110</v>
      </c>
      <c r="F396" s="43" t="s">
        <v>106</v>
      </c>
      <c r="G396" s="28">
        <v>634.77994999999999</v>
      </c>
      <c r="H396" s="15">
        <f t="shared" si="24"/>
        <v>0</v>
      </c>
      <c r="I396" s="3">
        <f t="shared" si="25"/>
        <v>0</v>
      </c>
      <c r="L396" s="31"/>
    </row>
    <row r="397" spans="2:12" ht="15" customHeight="1">
      <c r="B397" s="45">
        <v>370</v>
      </c>
      <c r="C397" s="16" t="s">
        <v>242</v>
      </c>
      <c r="D397" s="90" t="s">
        <v>13</v>
      </c>
      <c r="E397" s="91"/>
      <c r="F397" s="43" t="s">
        <v>106</v>
      </c>
      <c r="G397" s="28">
        <v>3726.9151499999998</v>
      </c>
      <c r="H397" s="15">
        <f t="shared" si="24"/>
        <v>0</v>
      </c>
      <c r="I397" s="3">
        <f t="shared" si="25"/>
        <v>0</v>
      </c>
      <c r="L397" s="31"/>
    </row>
    <row r="398" spans="2:12" ht="15" customHeight="1">
      <c r="B398" s="45">
        <v>371</v>
      </c>
      <c r="C398" s="16" t="s">
        <v>243</v>
      </c>
      <c r="D398" s="90" t="s">
        <v>13</v>
      </c>
      <c r="E398" s="91"/>
      <c r="F398" s="43" t="s">
        <v>106</v>
      </c>
      <c r="G398" s="28">
        <v>1480.42265</v>
      </c>
      <c r="H398" s="15">
        <f t="shared" si="24"/>
        <v>0</v>
      </c>
      <c r="I398" s="3">
        <f t="shared" si="25"/>
        <v>0</v>
      </c>
      <c r="L398" s="31"/>
    </row>
    <row r="399" spans="2:12" ht="15" customHeight="1">
      <c r="B399" s="45">
        <v>372</v>
      </c>
      <c r="C399" s="16" t="s">
        <v>244</v>
      </c>
      <c r="D399" s="90" t="s">
        <v>13</v>
      </c>
      <c r="E399" s="91"/>
      <c r="F399" s="43" t="s">
        <v>106</v>
      </c>
      <c r="G399" s="28">
        <v>1037.4518</v>
      </c>
      <c r="H399" s="15">
        <f t="shared" si="24"/>
        <v>0</v>
      </c>
      <c r="I399" s="3">
        <f t="shared" si="25"/>
        <v>0</v>
      </c>
      <c r="L399" s="31"/>
    </row>
    <row r="400" spans="2:12" ht="15" customHeight="1">
      <c r="B400" s="45">
        <v>373</v>
      </c>
      <c r="C400" s="17" t="s">
        <v>245</v>
      </c>
      <c r="D400" s="125" t="s">
        <v>13</v>
      </c>
      <c r="E400" s="126"/>
      <c r="F400" s="19" t="s">
        <v>106</v>
      </c>
      <c r="G400" s="28">
        <v>1632.4377500000001</v>
      </c>
      <c r="H400" s="15">
        <f t="shared" si="24"/>
        <v>0</v>
      </c>
      <c r="I400" s="3">
        <f t="shared" si="25"/>
        <v>0</v>
      </c>
      <c r="L400" s="31"/>
    </row>
    <row r="401" spans="2:12" ht="15" customHeight="1">
      <c r="B401" s="45">
        <v>374</v>
      </c>
      <c r="C401" s="92" t="s">
        <v>246</v>
      </c>
      <c r="D401" s="95" t="s">
        <v>104</v>
      </c>
      <c r="E401" s="44" t="s">
        <v>105</v>
      </c>
      <c r="F401" s="43" t="s">
        <v>106</v>
      </c>
      <c r="G401" s="28">
        <v>2878.7474499999998</v>
      </c>
      <c r="H401" s="15">
        <f t="shared" si="24"/>
        <v>0</v>
      </c>
      <c r="I401" s="3">
        <f t="shared" si="25"/>
        <v>0</v>
      </c>
      <c r="L401" s="31"/>
    </row>
    <row r="402" spans="2:12" ht="15" customHeight="1">
      <c r="B402" s="45">
        <v>375</v>
      </c>
      <c r="C402" s="93"/>
      <c r="D402" s="96"/>
      <c r="E402" s="44" t="s">
        <v>107</v>
      </c>
      <c r="F402" s="43" t="s">
        <v>106</v>
      </c>
      <c r="G402" s="28">
        <v>4632.2690499999999</v>
      </c>
      <c r="H402" s="15">
        <f t="shared" si="24"/>
        <v>0</v>
      </c>
      <c r="I402" s="3">
        <f t="shared" si="25"/>
        <v>0</v>
      </c>
      <c r="L402" s="31"/>
    </row>
    <row r="403" spans="2:12" ht="15" customHeight="1">
      <c r="B403" s="45">
        <v>376</v>
      </c>
      <c r="C403" s="93"/>
      <c r="D403" s="96"/>
      <c r="E403" s="44" t="s">
        <v>119</v>
      </c>
      <c r="F403" s="43" t="s">
        <v>106</v>
      </c>
      <c r="G403" s="28">
        <v>4015.1287499999999</v>
      </c>
      <c r="H403" s="15">
        <f t="shared" si="24"/>
        <v>0</v>
      </c>
      <c r="I403" s="3">
        <f t="shared" si="25"/>
        <v>0</v>
      </c>
      <c r="L403" s="31"/>
    </row>
    <row r="404" spans="2:12" ht="15" customHeight="1">
      <c r="B404" s="45">
        <v>377</v>
      </c>
      <c r="C404" s="94"/>
      <c r="D404" s="97"/>
      <c r="E404" s="44" t="s">
        <v>110</v>
      </c>
      <c r="F404" s="43" t="s">
        <v>106</v>
      </c>
      <c r="G404" s="28">
        <v>3606.1343000000002</v>
      </c>
      <c r="H404" s="15">
        <f t="shared" si="24"/>
        <v>0</v>
      </c>
      <c r="I404" s="3">
        <f t="shared" si="25"/>
        <v>0</v>
      </c>
      <c r="L404" s="31"/>
    </row>
    <row r="405" spans="2:12" ht="15" customHeight="1">
      <c r="B405" s="45">
        <v>378</v>
      </c>
      <c r="C405" s="92" t="s">
        <v>247</v>
      </c>
      <c r="D405" s="95" t="s">
        <v>104</v>
      </c>
      <c r="E405" s="44" t="s">
        <v>105</v>
      </c>
      <c r="F405" s="43" t="s">
        <v>106</v>
      </c>
      <c r="G405" s="28">
        <v>4596.2070000000003</v>
      </c>
      <c r="H405" s="15">
        <f t="shared" si="24"/>
        <v>0</v>
      </c>
      <c r="I405" s="3">
        <f t="shared" si="25"/>
        <v>0</v>
      </c>
      <c r="L405" s="31"/>
    </row>
    <row r="406" spans="2:12" ht="15" customHeight="1">
      <c r="B406" s="45">
        <v>379</v>
      </c>
      <c r="C406" s="93"/>
      <c r="D406" s="96"/>
      <c r="E406" s="44" t="s">
        <v>107</v>
      </c>
      <c r="F406" s="43" t="s">
        <v>106</v>
      </c>
      <c r="G406" s="28">
        <v>5229.6941500000003</v>
      </c>
      <c r="H406" s="15">
        <f t="shared" si="24"/>
        <v>0</v>
      </c>
      <c r="I406" s="3">
        <f t="shared" si="25"/>
        <v>0</v>
      </c>
      <c r="L406" s="31"/>
    </row>
    <row r="407" spans="2:12" ht="15" customHeight="1">
      <c r="B407" s="45">
        <v>380</v>
      </c>
      <c r="C407" s="93"/>
      <c r="D407" s="96"/>
      <c r="E407" s="44" t="s">
        <v>119</v>
      </c>
      <c r="F407" s="43" t="s">
        <v>106</v>
      </c>
      <c r="G407" s="28">
        <v>3852.2106999999996</v>
      </c>
      <c r="H407" s="15">
        <f t="shared" si="24"/>
        <v>0</v>
      </c>
      <c r="I407" s="3">
        <f t="shared" si="25"/>
        <v>0</v>
      </c>
      <c r="L407" s="31"/>
    </row>
    <row r="408" spans="2:12">
      <c r="B408" s="45">
        <v>381</v>
      </c>
      <c r="C408" s="93"/>
      <c r="D408" s="97"/>
      <c r="E408" s="44" t="s">
        <v>110</v>
      </c>
      <c r="F408" s="43" t="s">
        <v>106</v>
      </c>
      <c r="G408" s="28">
        <v>4571.0226500000008</v>
      </c>
      <c r="H408" s="15">
        <f t="shared" si="24"/>
        <v>0</v>
      </c>
      <c r="I408" s="3">
        <f t="shared" si="25"/>
        <v>0</v>
      </c>
      <c r="L408" s="31"/>
    </row>
    <row r="409" spans="2:12">
      <c r="B409" s="45">
        <v>382</v>
      </c>
      <c r="C409" s="94"/>
      <c r="D409" s="90" t="s">
        <v>111</v>
      </c>
      <c r="E409" s="91"/>
      <c r="F409" s="43" t="s">
        <v>106</v>
      </c>
      <c r="G409" s="28">
        <v>2191.4777999999997</v>
      </c>
      <c r="H409" s="15">
        <f t="shared" si="24"/>
        <v>0</v>
      </c>
      <c r="I409" s="3">
        <f t="shared" si="25"/>
        <v>0</v>
      </c>
      <c r="L409" s="31"/>
    </row>
    <row r="410" spans="2:12">
      <c r="B410" s="45">
        <v>383</v>
      </c>
      <c r="C410" s="92" t="s">
        <v>248</v>
      </c>
      <c r="D410" s="95" t="s">
        <v>104</v>
      </c>
      <c r="E410" s="44" t="s">
        <v>105</v>
      </c>
      <c r="F410" s="43" t="s">
        <v>106</v>
      </c>
      <c r="G410" s="28">
        <v>3338.5499500000001</v>
      </c>
      <c r="H410" s="15">
        <f t="shared" si="24"/>
        <v>0</v>
      </c>
      <c r="I410" s="3">
        <f t="shared" si="25"/>
        <v>0</v>
      </c>
      <c r="L410" s="31"/>
    </row>
    <row r="411" spans="2:12" ht="15" customHeight="1">
      <c r="B411" s="45">
        <v>384</v>
      </c>
      <c r="C411" s="93"/>
      <c r="D411" s="96"/>
      <c r="E411" s="44" t="s">
        <v>107</v>
      </c>
      <c r="F411" s="43" t="s">
        <v>106</v>
      </c>
      <c r="G411" s="28">
        <v>4085.9953999999998</v>
      </c>
      <c r="H411" s="15">
        <f t="shared" si="24"/>
        <v>0</v>
      </c>
      <c r="I411" s="3">
        <f t="shared" si="25"/>
        <v>0</v>
      </c>
      <c r="L411" s="31"/>
    </row>
    <row r="412" spans="2:12">
      <c r="B412" s="45">
        <v>385</v>
      </c>
      <c r="C412" s="93"/>
      <c r="D412" s="96"/>
      <c r="E412" s="44" t="s">
        <v>119</v>
      </c>
      <c r="F412" s="43" t="s">
        <v>106</v>
      </c>
      <c r="G412" s="28">
        <v>4326.3400499999998</v>
      </c>
      <c r="H412" s="15">
        <f t="shared" si="24"/>
        <v>0</v>
      </c>
      <c r="I412" s="3">
        <f t="shared" si="25"/>
        <v>0</v>
      </c>
      <c r="L412" s="31"/>
    </row>
    <row r="413" spans="2:12">
      <c r="B413" s="45">
        <v>386</v>
      </c>
      <c r="C413" s="93"/>
      <c r="D413" s="97"/>
      <c r="E413" s="44" t="s">
        <v>110</v>
      </c>
      <c r="F413" s="43" t="s">
        <v>106</v>
      </c>
      <c r="G413" s="28">
        <v>3448.8975</v>
      </c>
      <c r="H413" s="15">
        <f t="shared" si="24"/>
        <v>0</v>
      </c>
      <c r="I413" s="3">
        <f t="shared" si="25"/>
        <v>0</v>
      </c>
      <c r="L413" s="31"/>
    </row>
    <row r="414" spans="2:12">
      <c r="B414" s="45">
        <v>387</v>
      </c>
      <c r="C414" s="94"/>
      <c r="D414" s="90" t="s">
        <v>111</v>
      </c>
      <c r="E414" s="91"/>
      <c r="F414" s="43" t="s">
        <v>106</v>
      </c>
      <c r="G414" s="28">
        <v>3560.9973999999997</v>
      </c>
      <c r="H414" s="15">
        <f t="shared" si="24"/>
        <v>0</v>
      </c>
      <c r="I414" s="3">
        <f t="shared" si="25"/>
        <v>0</v>
      </c>
      <c r="L414" s="31"/>
    </row>
    <row r="415" spans="2:12" ht="15" customHeight="1">
      <c r="B415" s="45">
        <v>388</v>
      </c>
      <c r="C415" s="16" t="s">
        <v>249</v>
      </c>
      <c r="D415" s="90" t="s">
        <v>13</v>
      </c>
      <c r="E415" s="91"/>
      <c r="F415" s="43" t="s">
        <v>106</v>
      </c>
      <c r="G415" s="28">
        <v>1081.5686000000001</v>
      </c>
      <c r="H415" s="15">
        <f t="shared" ref="H415:H424" si="26">$E$285</f>
        <v>0</v>
      </c>
      <c r="I415" s="3">
        <f t="shared" ref="I415:I424" si="27">ROUND(IF(H415&lt;=1,G415*H415,"Коэффициент снижения не может быть больше 1.00"),2)</f>
        <v>0</v>
      </c>
      <c r="L415" s="31"/>
    </row>
    <row r="416" spans="2:12">
      <c r="B416" s="45">
        <v>389</v>
      </c>
      <c r="C416" s="92" t="s">
        <v>250</v>
      </c>
      <c r="D416" s="95" t="s">
        <v>192</v>
      </c>
      <c r="E416" s="44" t="s">
        <v>193</v>
      </c>
      <c r="F416" s="43" t="s">
        <v>106</v>
      </c>
      <c r="G416" s="28">
        <v>1743.5781500000001</v>
      </c>
      <c r="H416" s="15">
        <f t="shared" si="26"/>
        <v>0</v>
      </c>
      <c r="I416" s="3">
        <f t="shared" si="27"/>
        <v>0</v>
      </c>
      <c r="L416" s="31"/>
    </row>
    <row r="417" spans="2:12">
      <c r="B417" s="45">
        <v>390</v>
      </c>
      <c r="C417" s="93"/>
      <c r="D417" s="96"/>
      <c r="E417" s="44" t="s">
        <v>194</v>
      </c>
      <c r="F417" s="43" t="s">
        <v>106</v>
      </c>
      <c r="G417" s="28">
        <v>2133.2310999999995</v>
      </c>
      <c r="H417" s="15">
        <f t="shared" si="26"/>
        <v>0</v>
      </c>
      <c r="I417" s="3">
        <f t="shared" si="27"/>
        <v>0</v>
      </c>
      <c r="L417" s="31"/>
    </row>
    <row r="418" spans="2:12">
      <c r="B418" s="45">
        <v>391</v>
      </c>
      <c r="C418" s="93"/>
      <c r="D418" s="96"/>
      <c r="E418" s="44" t="s">
        <v>195</v>
      </c>
      <c r="F418" s="43" t="s">
        <v>106</v>
      </c>
      <c r="G418" s="28">
        <v>3028.0355500000005</v>
      </c>
      <c r="H418" s="15">
        <f t="shared" si="26"/>
        <v>0</v>
      </c>
      <c r="I418" s="3">
        <f t="shared" si="27"/>
        <v>0</v>
      </c>
      <c r="L418" s="31"/>
    </row>
    <row r="419" spans="2:12" ht="15" customHeight="1">
      <c r="B419" s="45">
        <v>392</v>
      </c>
      <c r="C419" s="94"/>
      <c r="D419" s="97"/>
      <c r="E419" s="44" t="s">
        <v>196</v>
      </c>
      <c r="F419" s="43" t="s">
        <v>106</v>
      </c>
      <c r="G419" s="28">
        <v>3345.8421500000004</v>
      </c>
      <c r="H419" s="15">
        <f t="shared" si="26"/>
        <v>0</v>
      </c>
      <c r="I419" s="3">
        <f t="shared" si="27"/>
        <v>0</v>
      </c>
      <c r="L419" s="31"/>
    </row>
    <row r="420" spans="2:12">
      <c r="B420" s="45">
        <v>393</v>
      </c>
      <c r="C420" s="98" t="s">
        <v>251</v>
      </c>
      <c r="D420" s="95" t="s">
        <v>192</v>
      </c>
      <c r="E420" s="44" t="s">
        <v>193</v>
      </c>
      <c r="F420" s="43" t="s">
        <v>106</v>
      </c>
      <c r="G420" s="28">
        <v>4470.7043999999996</v>
      </c>
      <c r="H420" s="15">
        <f t="shared" si="26"/>
        <v>0</v>
      </c>
      <c r="I420" s="3">
        <f t="shared" si="27"/>
        <v>0</v>
      </c>
      <c r="L420" s="31"/>
    </row>
    <row r="421" spans="2:12">
      <c r="B421" s="45">
        <v>394</v>
      </c>
      <c r="C421" s="99"/>
      <c r="D421" s="96"/>
      <c r="E421" s="44" t="s">
        <v>194</v>
      </c>
      <c r="F421" s="43" t="s">
        <v>106</v>
      </c>
      <c r="G421" s="28">
        <v>7051.0625</v>
      </c>
      <c r="H421" s="15">
        <f t="shared" si="26"/>
        <v>0</v>
      </c>
      <c r="I421" s="3">
        <f t="shared" si="27"/>
        <v>0</v>
      </c>
      <c r="L421" s="31"/>
    </row>
    <row r="422" spans="2:12">
      <c r="B422" s="45">
        <v>395</v>
      </c>
      <c r="C422" s="99"/>
      <c r="D422" s="96"/>
      <c r="E422" s="44" t="s">
        <v>195</v>
      </c>
      <c r="F422" s="43" t="s">
        <v>106</v>
      </c>
      <c r="G422" s="28">
        <v>10681.54285</v>
      </c>
      <c r="H422" s="15">
        <f t="shared" si="26"/>
        <v>0</v>
      </c>
      <c r="I422" s="3">
        <f t="shared" si="27"/>
        <v>0</v>
      </c>
      <c r="L422" s="31"/>
    </row>
    <row r="423" spans="2:12">
      <c r="B423" s="45">
        <v>396</v>
      </c>
      <c r="C423" s="100"/>
      <c r="D423" s="97"/>
      <c r="E423" s="44" t="s">
        <v>196</v>
      </c>
      <c r="F423" s="43" t="s">
        <v>106</v>
      </c>
      <c r="G423" s="28">
        <v>14666.927099999999</v>
      </c>
      <c r="H423" s="15">
        <f t="shared" si="26"/>
        <v>0</v>
      </c>
      <c r="I423" s="3">
        <f t="shared" si="27"/>
        <v>0</v>
      </c>
      <c r="L423" s="31"/>
    </row>
    <row r="424" spans="2:12">
      <c r="B424" s="45">
        <v>397</v>
      </c>
      <c r="C424" s="84" t="s">
        <v>252</v>
      </c>
      <c r="D424" s="85"/>
      <c r="E424" s="86"/>
      <c r="F424" s="43" t="s">
        <v>253</v>
      </c>
      <c r="G424" s="28">
        <v>9086.2731000000022</v>
      </c>
      <c r="H424" s="15">
        <f t="shared" si="26"/>
        <v>0</v>
      </c>
      <c r="I424" s="3">
        <f t="shared" si="27"/>
        <v>0</v>
      </c>
      <c r="L424" s="31"/>
    </row>
    <row r="425" spans="2:12" ht="26">
      <c r="B425" s="124" t="s">
        <v>278</v>
      </c>
      <c r="C425" s="124"/>
      <c r="D425" s="124"/>
      <c r="E425" s="124"/>
      <c r="F425" s="122">
        <v>0.05</v>
      </c>
      <c r="G425" s="8" t="s">
        <v>97</v>
      </c>
      <c r="H425" s="112" t="str">
        <f>IF(COUNTIF(H287:H424,0),"Не заполнен коэффициент снижения по подгруппе 4",E285)</f>
        <v>Не заполнен коэффициент снижения по подгруппе 4</v>
      </c>
      <c r="I425" s="112"/>
      <c r="L425" s="31"/>
    </row>
    <row r="426" spans="2:12" ht="39">
      <c r="B426" s="124"/>
      <c r="C426" s="124"/>
      <c r="D426" s="124"/>
      <c r="E426" s="124"/>
      <c r="F426" s="122"/>
      <c r="G426" s="8" t="s">
        <v>98</v>
      </c>
      <c r="H426" s="113" t="str">
        <f>IF(H425&lt;=1,H425*F425,"Ошибка")</f>
        <v>Ошибка</v>
      </c>
      <c r="I426" s="113"/>
      <c r="L426" s="31"/>
    </row>
    <row r="427" spans="2:12">
      <c r="B427" s="52"/>
      <c r="C427" s="52"/>
      <c r="D427" s="52"/>
      <c r="E427" s="52"/>
      <c r="F427" s="53"/>
      <c r="G427" s="54"/>
      <c r="H427" s="55"/>
      <c r="I427" s="55"/>
      <c r="L427" s="31"/>
    </row>
    <row r="428" spans="2:12">
      <c r="L428" s="31"/>
    </row>
    <row r="429" spans="2:12" ht="144" customHeight="1">
      <c r="B429" s="127" t="s">
        <v>303</v>
      </c>
      <c r="C429" s="128"/>
      <c r="D429" s="128"/>
      <c r="E429" s="128"/>
      <c r="F429" s="128"/>
      <c r="G429" s="128"/>
      <c r="L429" s="31"/>
    </row>
    <row r="430" spans="2:12" ht="80.25" customHeight="1">
      <c r="B430" s="128"/>
      <c r="C430" s="128"/>
      <c r="D430" s="128"/>
      <c r="E430" s="128"/>
      <c r="F430" s="128"/>
      <c r="G430" s="128"/>
      <c r="L430" s="31"/>
    </row>
    <row r="432" spans="2:12" ht="15" customHeight="1">
      <c r="L432" s="31"/>
    </row>
    <row r="436" spans="12:12" ht="15" customHeight="1">
      <c r="L436" s="31"/>
    </row>
    <row r="440" spans="12:12" ht="15" customHeight="1">
      <c r="L440" s="31"/>
    </row>
  </sheetData>
  <sheetProtection algorithmName="SHA-512" hashValue="6z9t1IG4p1kNj5J5UigcI9r36Hid6DrUniOK+hbGzN9pDb1F3KJRRaWY567jQ9xcPTLzQfqGu79VEExJprTaHg==" saltValue="8Nzh5ZpdiAk2DkMA5Xbr2w==" spinCount="100000" sheet="1" objects="1" scenarios="1"/>
  <mergeCells count="291">
    <mergeCell ref="B429:G430"/>
    <mergeCell ref="B285:D285"/>
    <mergeCell ref="B201:D201"/>
    <mergeCell ref="B60:D60"/>
    <mergeCell ref="B11:D11"/>
    <mergeCell ref="C287:C291"/>
    <mergeCell ref="D287:D290"/>
    <mergeCell ref="D291:E291"/>
    <mergeCell ref="C410:C414"/>
    <mergeCell ref="D410:D413"/>
    <mergeCell ref="D414:E414"/>
    <mergeCell ref="C353:C360"/>
    <mergeCell ref="D353:D360"/>
    <mergeCell ref="C361:C368"/>
    <mergeCell ref="D361:D368"/>
    <mergeCell ref="D369:E369"/>
    <mergeCell ref="D333:E333"/>
    <mergeCell ref="C334:C341"/>
    <mergeCell ref="D334:D341"/>
    <mergeCell ref="D370:E370"/>
    <mergeCell ref="D371:E371"/>
    <mergeCell ref="D372:E372"/>
    <mergeCell ref="C373:C376"/>
    <mergeCell ref="D373:D376"/>
    <mergeCell ref="D342:E342"/>
    <mergeCell ref="C377:C380"/>
    <mergeCell ref="D377:D380"/>
    <mergeCell ref="C381:C384"/>
    <mergeCell ref="D381:D384"/>
    <mergeCell ref="C385:C388"/>
    <mergeCell ref="D385:D388"/>
    <mergeCell ref="C389:C392"/>
    <mergeCell ref="D389:D392"/>
    <mergeCell ref="D343:E343"/>
    <mergeCell ref="D344:E344"/>
    <mergeCell ref="D345:E345"/>
    <mergeCell ref="C346:C350"/>
    <mergeCell ref="D346:D349"/>
    <mergeCell ref="D350:E350"/>
    <mergeCell ref="D351:E351"/>
    <mergeCell ref="D352:E352"/>
    <mergeCell ref="C393:C396"/>
    <mergeCell ref="D393:D396"/>
    <mergeCell ref="C420:C423"/>
    <mergeCell ref="D420:D423"/>
    <mergeCell ref="C424:E424"/>
    <mergeCell ref="D397:E397"/>
    <mergeCell ref="D398:E398"/>
    <mergeCell ref="D399:E399"/>
    <mergeCell ref="D400:E400"/>
    <mergeCell ref="C401:C404"/>
    <mergeCell ref="D401:D404"/>
    <mergeCell ref="C405:C409"/>
    <mergeCell ref="D405:D408"/>
    <mergeCell ref="D409:E409"/>
    <mergeCell ref="D415:E415"/>
    <mergeCell ref="C416:C419"/>
    <mergeCell ref="D416:D419"/>
    <mergeCell ref="D313:D316"/>
    <mergeCell ref="D317:E317"/>
    <mergeCell ref="C318:C322"/>
    <mergeCell ref="D318:D321"/>
    <mergeCell ref="D322:E322"/>
    <mergeCell ref="C323:C327"/>
    <mergeCell ref="D323:D326"/>
    <mergeCell ref="D327:E327"/>
    <mergeCell ref="C328:C332"/>
    <mergeCell ref="D328:D331"/>
    <mergeCell ref="D332:E332"/>
    <mergeCell ref="C275:C276"/>
    <mergeCell ref="D275:D276"/>
    <mergeCell ref="D277:E277"/>
    <mergeCell ref="D278:E278"/>
    <mergeCell ref="D279:E279"/>
    <mergeCell ref="D280:E280"/>
    <mergeCell ref="C281:E281"/>
    <mergeCell ref="D262:E262"/>
    <mergeCell ref="D263:E263"/>
    <mergeCell ref="C264:C270"/>
    <mergeCell ref="D264:D267"/>
    <mergeCell ref="D268:D270"/>
    <mergeCell ref="C271:C272"/>
    <mergeCell ref="D271:D272"/>
    <mergeCell ref="C273:C274"/>
    <mergeCell ref="D273:D274"/>
    <mergeCell ref="C308:C312"/>
    <mergeCell ref="D308:D311"/>
    <mergeCell ref="D312:E312"/>
    <mergeCell ref="C313:C317"/>
    <mergeCell ref="D203:E203"/>
    <mergeCell ref="C204:C208"/>
    <mergeCell ref="D204:D207"/>
    <mergeCell ref="D208:E208"/>
    <mergeCell ref="C209:C212"/>
    <mergeCell ref="D209:D212"/>
    <mergeCell ref="C213:C217"/>
    <mergeCell ref="D213:D216"/>
    <mergeCell ref="D217:E217"/>
    <mergeCell ref="C218:C221"/>
    <mergeCell ref="D218:D221"/>
    <mergeCell ref="C222:C226"/>
    <mergeCell ref="D222:D225"/>
    <mergeCell ref="D226:E226"/>
    <mergeCell ref="C227:C228"/>
    <mergeCell ref="D227:E227"/>
    <mergeCell ref="D228:E228"/>
    <mergeCell ref="C229:C230"/>
    <mergeCell ref="D229:E229"/>
    <mergeCell ref="D230:E230"/>
    <mergeCell ref="D54:E54"/>
    <mergeCell ref="C55:E55"/>
    <mergeCell ref="C56:E56"/>
    <mergeCell ref="D33:E33"/>
    <mergeCell ref="H425:I425"/>
    <mergeCell ref="H426:I426"/>
    <mergeCell ref="B425:E426"/>
    <mergeCell ref="F425:F426"/>
    <mergeCell ref="F282:F283"/>
    <mergeCell ref="C286:E286"/>
    <mergeCell ref="H282:I282"/>
    <mergeCell ref="H283:I283"/>
    <mergeCell ref="B282:E283"/>
    <mergeCell ref="D292:D295"/>
    <mergeCell ref="C292:C296"/>
    <mergeCell ref="D296:E296"/>
    <mergeCell ref="C297:C301"/>
    <mergeCell ref="D297:D300"/>
    <mergeCell ref="D301:E301"/>
    <mergeCell ref="D302:E302"/>
    <mergeCell ref="C303:C307"/>
    <mergeCell ref="D303:D306"/>
    <mergeCell ref="D307:E307"/>
    <mergeCell ref="D34:D37"/>
    <mergeCell ref="B2:I2"/>
    <mergeCell ref="B4:C4"/>
    <mergeCell ref="B5:C5"/>
    <mergeCell ref="B6:C6"/>
    <mergeCell ref="H198:I198"/>
    <mergeCell ref="H199:I199"/>
    <mergeCell ref="F198:F199"/>
    <mergeCell ref="C202:E202"/>
    <mergeCell ref="B198:E199"/>
    <mergeCell ref="C19:C23"/>
    <mergeCell ref="D19:D23"/>
    <mergeCell ref="C24:C28"/>
    <mergeCell ref="D24:D27"/>
    <mergeCell ref="D28:E28"/>
    <mergeCell ref="C29:C33"/>
    <mergeCell ref="D29:D32"/>
    <mergeCell ref="F57:F58"/>
    <mergeCell ref="H57:I57"/>
    <mergeCell ref="H58:I58"/>
    <mergeCell ref="B57:E58"/>
    <mergeCell ref="D38:E38"/>
    <mergeCell ref="C49:C53"/>
    <mergeCell ref="D49:D53"/>
    <mergeCell ref="C34:C38"/>
    <mergeCell ref="C39:C43"/>
    <mergeCell ref="D39:D42"/>
    <mergeCell ref="D43:E43"/>
    <mergeCell ref="C44:C48"/>
    <mergeCell ref="D13:D17"/>
    <mergeCell ref="C12:E12"/>
    <mergeCell ref="C13:C18"/>
    <mergeCell ref="D18:E18"/>
    <mergeCell ref="D44:D47"/>
    <mergeCell ref="D48:E48"/>
    <mergeCell ref="C106:C110"/>
    <mergeCell ref="D106:D109"/>
    <mergeCell ref="C247:C251"/>
    <mergeCell ref="D247:D250"/>
    <mergeCell ref="D251:E251"/>
    <mergeCell ref="C252:C256"/>
    <mergeCell ref="D252:D255"/>
    <mergeCell ref="D256:E256"/>
    <mergeCell ref="C257:C261"/>
    <mergeCell ref="D257:D260"/>
    <mergeCell ref="D261:E261"/>
    <mergeCell ref="C231:C235"/>
    <mergeCell ref="D231:D234"/>
    <mergeCell ref="D235:E235"/>
    <mergeCell ref="D236:E236"/>
    <mergeCell ref="C237:C241"/>
    <mergeCell ref="D237:D240"/>
    <mergeCell ref="D241:E241"/>
    <mergeCell ref="C242:C246"/>
    <mergeCell ref="D242:D245"/>
    <mergeCell ref="D246:E246"/>
    <mergeCell ref="D140:E140"/>
    <mergeCell ref="C141:C150"/>
    <mergeCell ref="D141:D150"/>
    <mergeCell ref="C90:C94"/>
    <mergeCell ref="D94:E94"/>
    <mergeCell ref="C95:C99"/>
    <mergeCell ref="D95:D98"/>
    <mergeCell ref="D99:E99"/>
    <mergeCell ref="C100:C104"/>
    <mergeCell ref="D100:D103"/>
    <mergeCell ref="D104:E104"/>
    <mergeCell ref="D105:E105"/>
    <mergeCell ref="C61:E61"/>
    <mergeCell ref="D90:D93"/>
    <mergeCell ref="D89:E89"/>
    <mergeCell ref="C129:C133"/>
    <mergeCell ref="D133:E133"/>
    <mergeCell ref="C80:C84"/>
    <mergeCell ref="D80:D83"/>
    <mergeCell ref="D84:E84"/>
    <mergeCell ref="D139:E139"/>
    <mergeCell ref="C85:C89"/>
    <mergeCell ref="D85:D88"/>
    <mergeCell ref="C62:C66"/>
    <mergeCell ref="D62:D65"/>
    <mergeCell ref="D66:E66"/>
    <mergeCell ref="C67:C71"/>
    <mergeCell ref="D67:D70"/>
    <mergeCell ref="D71:E71"/>
    <mergeCell ref="C72:C74"/>
    <mergeCell ref="D72:D74"/>
    <mergeCell ref="C75:C79"/>
    <mergeCell ref="D75:D78"/>
    <mergeCell ref="D79:E79"/>
    <mergeCell ref="D110:E110"/>
    <mergeCell ref="C111:C115"/>
    <mergeCell ref="C151:C155"/>
    <mergeCell ref="D151:D154"/>
    <mergeCell ref="D155:E155"/>
    <mergeCell ref="D111:D114"/>
    <mergeCell ref="D115:E115"/>
    <mergeCell ref="D116:D119"/>
    <mergeCell ref="D120:E120"/>
    <mergeCell ref="D121:E121"/>
    <mergeCell ref="D122:E122"/>
    <mergeCell ref="D123:E123"/>
    <mergeCell ref="C124:C128"/>
    <mergeCell ref="D124:D126"/>
    <mergeCell ref="D128:E128"/>
    <mergeCell ref="C134:C138"/>
    <mergeCell ref="D134:D137"/>
    <mergeCell ref="D138:E138"/>
    <mergeCell ref="C116:C120"/>
    <mergeCell ref="D129:D132"/>
    <mergeCell ref="C156:C160"/>
    <mergeCell ref="D156:D159"/>
    <mergeCell ref="D160:E160"/>
    <mergeCell ref="C161:C165"/>
    <mergeCell ref="D161:D164"/>
    <mergeCell ref="D165:E165"/>
    <mergeCell ref="C166:C170"/>
    <mergeCell ref="D166:D169"/>
    <mergeCell ref="D170:E170"/>
    <mergeCell ref="D171:E171"/>
    <mergeCell ref="C172:C176"/>
    <mergeCell ref="D172:D175"/>
    <mergeCell ref="D176:E176"/>
    <mergeCell ref="D177:E177"/>
    <mergeCell ref="D178:E178"/>
    <mergeCell ref="D179:E179"/>
    <mergeCell ref="D180:E180"/>
    <mergeCell ref="D181:E181"/>
    <mergeCell ref="C196:E196"/>
    <mergeCell ref="C197:E197"/>
    <mergeCell ref="D182:E182"/>
    <mergeCell ref="D183:E183"/>
    <mergeCell ref="D184:E184"/>
    <mergeCell ref="D185:E185"/>
    <mergeCell ref="D186:E186"/>
    <mergeCell ref="D187:E187"/>
    <mergeCell ref="D188:E188"/>
    <mergeCell ref="D189:E189"/>
    <mergeCell ref="D190:E190"/>
    <mergeCell ref="D191:E191"/>
    <mergeCell ref="D192:E192"/>
    <mergeCell ref="D193:E193"/>
    <mergeCell ref="D194:E194"/>
    <mergeCell ref="D195:E195"/>
    <mergeCell ref="B3:C3"/>
    <mergeCell ref="D3:I3"/>
    <mergeCell ref="F7:G7"/>
    <mergeCell ref="H7:I7"/>
    <mergeCell ref="B7:C7"/>
    <mergeCell ref="B8:D9"/>
    <mergeCell ref="F8:G9"/>
    <mergeCell ref="F4:G4"/>
    <mergeCell ref="F5:G5"/>
    <mergeCell ref="F6:G6"/>
    <mergeCell ref="H6:I6"/>
    <mergeCell ref="H5:I5"/>
    <mergeCell ref="H4:I4"/>
    <mergeCell ref="E8:E9"/>
    <mergeCell ref="H8:I9"/>
  </mergeCells>
  <dataValidations count="1">
    <dataValidation type="decimal" allowBlank="1" showInputMessage="1" showErrorMessage="1" error="Ошибка! Превышение НМЦ по группе" sqref="E11 E60 E201 E285">
      <formula1>0</formula1>
      <formula2>1</formula2>
    </dataValidation>
  </dataValidations>
  <hyperlinks>
    <hyperlink ref="D5" location="Коэф.подгр.№1" display="Коэф.подгр.№1"/>
    <hyperlink ref="E5" location="Коэф.подгр.№2" display="Коэф.подгр.№2"/>
    <hyperlink ref="F5:G5" location="Коэф.подгр.№3" display="Коэф.подгр.№3"/>
    <hyperlink ref="H5" location="'Группа 1 &quot;Работы и Услуги&quot;'!D288" display="'Группа 1 &quot;Работы и Услуги&quot;'!D288"/>
    <hyperlink ref="H5:I5" location="Коэф.подгр.№4" display="Коэф.подгр.№4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/>
  </sheetPr>
  <dimension ref="A2:I31"/>
  <sheetViews>
    <sheetView zoomScale="70" zoomScaleNormal="70" workbookViewId="0"/>
  </sheetViews>
  <sheetFormatPr defaultColWidth="9.1796875" defaultRowHeight="14.5"/>
  <cols>
    <col min="1" max="1" width="9.1796875" style="11"/>
    <col min="2" max="2" width="32.81640625" style="11" customWidth="1"/>
    <col min="3" max="3" width="25" style="11" customWidth="1"/>
    <col min="4" max="4" width="23" style="11" customWidth="1"/>
    <col min="5" max="5" width="9.1796875" style="11"/>
    <col min="6" max="7" width="20.54296875" style="11" customWidth="1"/>
    <col min="8" max="8" width="24" style="11" customWidth="1"/>
    <col min="9" max="9" width="16.1796875" style="11" customWidth="1"/>
    <col min="10" max="16384" width="9.1796875" style="11"/>
  </cols>
  <sheetData>
    <row r="2" spans="1:9" ht="17.5">
      <c r="A2" s="133" t="s">
        <v>87</v>
      </c>
      <c r="B2" s="133"/>
      <c r="C2" s="133"/>
      <c r="D2" s="133"/>
      <c r="E2" s="133"/>
      <c r="F2" s="133"/>
      <c r="G2" s="133"/>
      <c r="H2" s="133"/>
      <c r="I2" s="133"/>
    </row>
    <row r="4" spans="1:9" ht="49.5" customHeight="1">
      <c r="A4" s="123" t="s">
        <v>42</v>
      </c>
      <c r="B4" s="123"/>
      <c r="C4" s="123"/>
      <c r="D4" s="123"/>
      <c r="E4" s="122">
        <f>20%</f>
        <v>0.2</v>
      </c>
      <c r="F4" s="136" t="s">
        <v>90</v>
      </c>
      <c r="G4" s="138" t="str">
        <f>IF(G31="Ошибка","Не корректно заполнена форма ТКП по группе 2",G31)</f>
        <v>Не корректно заполнена форма ТКП по группе 2</v>
      </c>
      <c r="H4" s="139"/>
    </row>
    <row r="5" spans="1:9">
      <c r="A5" s="123"/>
      <c r="B5" s="123"/>
      <c r="C5" s="123"/>
      <c r="D5" s="123"/>
      <c r="E5" s="122"/>
      <c r="F5" s="137"/>
      <c r="G5" s="140"/>
      <c r="H5" s="141"/>
    </row>
    <row r="7" spans="1:9" ht="32.25" customHeight="1">
      <c r="A7" s="135" t="s">
        <v>101</v>
      </c>
      <c r="B7" s="135"/>
      <c r="C7" s="20"/>
    </row>
    <row r="9" spans="1:9" ht="52">
      <c r="A9" s="42" t="s">
        <v>0</v>
      </c>
      <c r="B9" s="134" t="s">
        <v>43</v>
      </c>
      <c r="C9" s="134"/>
      <c r="D9" s="134"/>
      <c r="E9" s="42" t="s">
        <v>2</v>
      </c>
      <c r="F9" s="1" t="s">
        <v>3</v>
      </c>
      <c r="G9" s="1" t="s">
        <v>4</v>
      </c>
      <c r="H9" s="2" t="s">
        <v>5</v>
      </c>
    </row>
    <row r="10" spans="1:9">
      <c r="A10" s="21">
        <v>1</v>
      </c>
      <c r="B10" s="142" t="s">
        <v>44</v>
      </c>
      <c r="C10" s="146" t="s">
        <v>45</v>
      </c>
      <c r="D10" s="147"/>
      <c r="E10" s="43" t="s">
        <v>46</v>
      </c>
      <c r="F10" s="25">
        <v>77.490600000000001</v>
      </c>
      <c r="G10" s="15">
        <f>$C$7</f>
        <v>0</v>
      </c>
      <c r="H10" s="4">
        <f>ROUND(IF(G10&lt;=1,F10*G10,"Коэффициент снижения не может быть больше 1.00"),2)</f>
        <v>0</v>
      </c>
    </row>
    <row r="11" spans="1:9">
      <c r="A11" s="21">
        <v>2</v>
      </c>
      <c r="B11" s="143"/>
      <c r="C11" s="146" t="s">
        <v>47</v>
      </c>
      <c r="D11" s="147"/>
      <c r="E11" s="43" t="s">
        <v>46</v>
      </c>
      <c r="F11" s="25">
        <v>102.287592</v>
      </c>
      <c r="G11" s="15">
        <f t="shared" ref="G11:G29" si="0">$C$7</f>
        <v>0</v>
      </c>
      <c r="H11" s="4">
        <f t="shared" ref="H11:H29" si="1">ROUND(IF(G11&lt;=1,F11*G11,"Коэффициент снижения не может быть больше 1.00"),2)</f>
        <v>0</v>
      </c>
    </row>
    <row r="12" spans="1:9">
      <c r="A12" s="21">
        <v>3</v>
      </c>
      <c r="B12" s="143"/>
      <c r="C12" s="146" t="s">
        <v>48</v>
      </c>
      <c r="D12" s="147"/>
      <c r="E12" s="43" t="s">
        <v>46</v>
      </c>
      <c r="F12" s="25">
        <v>173.57894400000001</v>
      </c>
      <c r="G12" s="15">
        <f t="shared" si="0"/>
        <v>0</v>
      </c>
      <c r="H12" s="4">
        <f t="shared" si="1"/>
        <v>0</v>
      </c>
    </row>
    <row r="13" spans="1:9">
      <c r="A13" s="21">
        <v>4</v>
      </c>
      <c r="B13" s="143"/>
      <c r="C13" s="146" t="s">
        <v>49</v>
      </c>
      <c r="D13" s="147"/>
      <c r="E13" s="43" t="s">
        <v>46</v>
      </c>
      <c r="F13" s="25">
        <v>265.017852</v>
      </c>
      <c r="G13" s="15">
        <f t="shared" si="0"/>
        <v>0</v>
      </c>
      <c r="H13" s="4">
        <f t="shared" si="1"/>
        <v>0</v>
      </c>
    </row>
    <row r="14" spans="1:9">
      <c r="A14" s="21">
        <v>5</v>
      </c>
      <c r="B14" s="143"/>
      <c r="C14" s="146" t="s">
        <v>50</v>
      </c>
      <c r="D14" s="147"/>
      <c r="E14" s="43" t="s">
        <v>46</v>
      </c>
      <c r="F14" s="25">
        <v>401.40130800000003</v>
      </c>
      <c r="G14" s="15">
        <f t="shared" si="0"/>
        <v>0</v>
      </c>
      <c r="H14" s="4">
        <f t="shared" si="1"/>
        <v>0</v>
      </c>
    </row>
    <row r="15" spans="1:9">
      <c r="A15" s="21">
        <v>6</v>
      </c>
      <c r="B15" s="143"/>
      <c r="C15" s="146" t="s">
        <v>51</v>
      </c>
      <c r="D15" s="147"/>
      <c r="E15" s="43" t="s">
        <v>46</v>
      </c>
      <c r="F15" s="25">
        <v>636.97273199999995</v>
      </c>
      <c r="G15" s="15">
        <f t="shared" si="0"/>
        <v>0</v>
      </c>
      <c r="H15" s="4">
        <f t="shared" si="1"/>
        <v>0</v>
      </c>
    </row>
    <row r="16" spans="1:9">
      <c r="A16" s="21">
        <v>7</v>
      </c>
      <c r="B16" s="143"/>
      <c r="C16" s="146" t="s">
        <v>52</v>
      </c>
      <c r="D16" s="147"/>
      <c r="E16" s="43" t="s">
        <v>53</v>
      </c>
      <c r="F16" s="25">
        <v>6441.9528642333325</v>
      </c>
      <c r="G16" s="15">
        <f t="shared" si="0"/>
        <v>0</v>
      </c>
      <c r="H16" s="4">
        <f t="shared" si="1"/>
        <v>0</v>
      </c>
    </row>
    <row r="17" spans="1:8" ht="24" customHeight="1">
      <c r="A17" s="21">
        <v>8</v>
      </c>
      <c r="B17" s="143"/>
      <c r="C17" s="146" t="s">
        <v>54</v>
      </c>
      <c r="D17" s="147"/>
      <c r="E17" s="43" t="s">
        <v>53</v>
      </c>
      <c r="F17" s="25">
        <v>14326.819445766667</v>
      </c>
      <c r="G17" s="15">
        <f t="shared" si="0"/>
        <v>0</v>
      </c>
      <c r="H17" s="4">
        <f t="shared" si="1"/>
        <v>0</v>
      </c>
    </row>
    <row r="18" spans="1:8" ht="30" customHeight="1">
      <c r="A18" s="21">
        <v>9</v>
      </c>
      <c r="B18" s="143"/>
      <c r="C18" s="148" t="s">
        <v>55</v>
      </c>
      <c r="D18" s="149"/>
      <c r="E18" s="43" t="s">
        <v>53</v>
      </c>
      <c r="F18" s="25">
        <v>9404.461552566665</v>
      </c>
      <c r="G18" s="15">
        <f t="shared" si="0"/>
        <v>0</v>
      </c>
      <c r="H18" s="4">
        <f t="shared" si="1"/>
        <v>0</v>
      </c>
    </row>
    <row r="19" spans="1:8" ht="15" customHeight="1">
      <c r="A19" s="21">
        <v>10</v>
      </c>
      <c r="B19" s="143"/>
      <c r="C19" s="145" t="s">
        <v>56</v>
      </c>
      <c r="D19" s="14" t="s">
        <v>57</v>
      </c>
      <c r="E19" s="43" t="s">
        <v>46</v>
      </c>
      <c r="F19" s="25">
        <v>296.26378393333334</v>
      </c>
      <c r="G19" s="15">
        <f t="shared" si="0"/>
        <v>0</v>
      </c>
      <c r="H19" s="4">
        <f t="shared" si="1"/>
        <v>0</v>
      </c>
    </row>
    <row r="20" spans="1:8">
      <c r="A20" s="21">
        <v>11</v>
      </c>
      <c r="B20" s="143"/>
      <c r="C20" s="145"/>
      <c r="D20" s="44" t="s">
        <v>58</v>
      </c>
      <c r="E20" s="43" t="s">
        <v>46</v>
      </c>
      <c r="F20" s="25">
        <v>390.81523103333325</v>
      </c>
      <c r="G20" s="15">
        <f t="shared" si="0"/>
        <v>0</v>
      </c>
      <c r="H20" s="4">
        <f t="shared" si="1"/>
        <v>0</v>
      </c>
    </row>
    <row r="21" spans="1:8">
      <c r="A21" s="21">
        <v>12</v>
      </c>
      <c r="B21" s="143"/>
      <c r="C21" s="145"/>
      <c r="D21" s="44" t="s">
        <v>59</v>
      </c>
      <c r="E21" s="43" t="s">
        <v>46</v>
      </c>
      <c r="F21" s="25">
        <v>569.82927961666667</v>
      </c>
      <c r="G21" s="15">
        <f t="shared" si="0"/>
        <v>0</v>
      </c>
      <c r="H21" s="4">
        <f t="shared" si="1"/>
        <v>0</v>
      </c>
    </row>
    <row r="22" spans="1:8">
      <c r="A22" s="21">
        <v>13</v>
      </c>
      <c r="B22" s="143"/>
      <c r="C22" s="145"/>
      <c r="D22" s="44" t="s">
        <v>60</v>
      </c>
      <c r="E22" s="43" t="s">
        <v>46</v>
      </c>
      <c r="F22" s="25">
        <v>929.68486343333325</v>
      </c>
      <c r="G22" s="15">
        <f t="shared" si="0"/>
        <v>0</v>
      </c>
      <c r="H22" s="4">
        <f t="shared" si="1"/>
        <v>0</v>
      </c>
    </row>
    <row r="23" spans="1:8">
      <c r="A23" s="21">
        <v>14</v>
      </c>
      <c r="B23" s="143"/>
      <c r="C23" s="145"/>
      <c r="D23" s="44" t="s">
        <v>61</v>
      </c>
      <c r="E23" s="43" t="s">
        <v>46</v>
      </c>
      <c r="F23" s="25">
        <v>1050.6197073166666</v>
      </c>
      <c r="G23" s="15">
        <f t="shared" si="0"/>
        <v>0</v>
      </c>
      <c r="H23" s="4">
        <f t="shared" si="1"/>
        <v>0</v>
      </c>
    </row>
    <row r="24" spans="1:8">
      <c r="A24" s="21">
        <v>15</v>
      </c>
      <c r="B24" s="143"/>
      <c r="C24" s="145"/>
      <c r="D24" s="44" t="s">
        <v>62</v>
      </c>
      <c r="E24" s="43" t="s">
        <v>46</v>
      </c>
      <c r="F24" s="25">
        <v>1264.5712539166668</v>
      </c>
      <c r="G24" s="15">
        <f t="shared" si="0"/>
        <v>0</v>
      </c>
      <c r="H24" s="4">
        <f t="shared" si="1"/>
        <v>0</v>
      </c>
    </row>
    <row r="25" spans="1:8">
      <c r="A25" s="21">
        <v>16</v>
      </c>
      <c r="B25" s="143"/>
      <c r="C25" s="145"/>
      <c r="D25" s="44" t="s">
        <v>63</v>
      </c>
      <c r="E25" s="43" t="s">
        <v>46</v>
      </c>
      <c r="F25" s="25">
        <v>1484.09351365</v>
      </c>
      <c r="G25" s="15">
        <f t="shared" si="0"/>
        <v>0</v>
      </c>
      <c r="H25" s="4">
        <f t="shared" si="1"/>
        <v>0</v>
      </c>
    </row>
    <row r="26" spans="1:8">
      <c r="A26" s="21">
        <v>17</v>
      </c>
      <c r="B26" s="143"/>
      <c r="C26" s="145" t="s">
        <v>64</v>
      </c>
      <c r="D26" s="44" t="s">
        <v>65</v>
      </c>
      <c r="E26" s="43" t="s">
        <v>66</v>
      </c>
      <c r="F26" s="25">
        <v>1403.4</v>
      </c>
      <c r="G26" s="15">
        <f t="shared" si="0"/>
        <v>0</v>
      </c>
      <c r="H26" s="4">
        <f t="shared" si="1"/>
        <v>0</v>
      </c>
    </row>
    <row r="27" spans="1:8" ht="15" customHeight="1">
      <c r="A27" s="21">
        <v>18</v>
      </c>
      <c r="B27" s="143"/>
      <c r="C27" s="145"/>
      <c r="D27" s="14" t="s">
        <v>67</v>
      </c>
      <c r="E27" s="13" t="s">
        <v>66</v>
      </c>
      <c r="F27" s="25">
        <v>1532.31</v>
      </c>
      <c r="G27" s="15">
        <f t="shared" si="0"/>
        <v>0</v>
      </c>
      <c r="H27" s="4">
        <f t="shared" si="1"/>
        <v>0</v>
      </c>
    </row>
    <row r="28" spans="1:8">
      <c r="A28" s="21">
        <v>19</v>
      </c>
      <c r="B28" s="143"/>
      <c r="C28" s="145"/>
      <c r="D28" s="44" t="s">
        <v>68</v>
      </c>
      <c r="E28" s="43" t="s">
        <v>66</v>
      </c>
      <c r="F28" s="25">
        <v>1314.186768</v>
      </c>
      <c r="G28" s="15">
        <f t="shared" si="0"/>
        <v>0</v>
      </c>
      <c r="H28" s="4">
        <f t="shared" si="1"/>
        <v>0</v>
      </c>
    </row>
    <row r="29" spans="1:8">
      <c r="A29" s="21">
        <v>20</v>
      </c>
      <c r="B29" s="144"/>
      <c r="C29" s="145"/>
      <c r="D29" s="44" t="s">
        <v>69</v>
      </c>
      <c r="E29" s="43" t="s">
        <v>66</v>
      </c>
      <c r="F29" s="25">
        <v>1443.02</v>
      </c>
      <c r="G29" s="15">
        <f t="shared" si="0"/>
        <v>0</v>
      </c>
      <c r="H29" s="4">
        <f t="shared" si="1"/>
        <v>0</v>
      </c>
    </row>
    <row r="30" spans="1:8" ht="26">
      <c r="A30" s="123" t="s">
        <v>276</v>
      </c>
      <c r="B30" s="123"/>
      <c r="C30" s="123"/>
      <c r="D30" s="123"/>
      <c r="E30" s="122">
        <v>0.2</v>
      </c>
      <c r="F30" s="8" t="s">
        <v>89</v>
      </c>
      <c r="G30" s="113" t="str">
        <f>IF(COUNTIF(G10:G29,0),"Не заполнен коэффициент снижения по группе 2",C7)</f>
        <v>Не заполнен коэффициент снижения по группе 2</v>
      </c>
      <c r="H30" s="113"/>
    </row>
    <row r="31" spans="1:8" ht="39">
      <c r="A31" s="123"/>
      <c r="B31" s="123"/>
      <c r="C31" s="123"/>
      <c r="D31" s="123"/>
      <c r="E31" s="122"/>
      <c r="F31" s="8" t="s">
        <v>90</v>
      </c>
      <c r="G31" s="113" t="str">
        <f>IF(G30&lt;=1,G30*E30,"Ошибка")</f>
        <v>Ошибка</v>
      </c>
      <c r="H31" s="113"/>
    </row>
  </sheetData>
  <sheetProtection algorithmName="SHA-512" hashValue="yw+nmNd7pXrN2F78cJmnEH9/ut3WTXCpQMpm4qfkSKw8QNCxkOY1R+xUGPOkx07aRie5kGUYX9w1bMSAind8wQ==" saltValue="ziSt6WRsusKuTPZfhpVuXg==" spinCount="100000" sheet="1" objects="1" scenarios="1"/>
  <mergeCells count="23">
    <mergeCell ref="C17:D17"/>
    <mergeCell ref="C18:D18"/>
    <mergeCell ref="C12:D12"/>
    <mergeCell ref="C13:D13"/>
    <mergeCell ref="C14:D14"/>
    <mergeCell ref="C15:D15"/>
    <mergeCell ref="C16:D16"/>
    <mergeCell ref="A2:I2"/>
    <mergeCell ref="B9:D9"/>
    <mergeCell ref="A30:D31"/>
    <mergeCell ref="E30:E31"/>
    <mergeCell ref="G30:H30"/>
    <mergeCell ref="G31:H31"/>
    <mergeCell ref="A7:B7"/>
    <mergeCell ref="A4:D5"/>
    <mergeCell ref="E4:E5"/>
    <mergeCell ref="F4:F5"/>
    <mergeCell ref="G4:H5"/>
    <mergeCell ref="B10:B29"/>
    <mergeCell ref="C19:C25"/>
    <mergeCell ref="C26:C29"/>
    <mergeCell ref="C10:D10"/>
    <mergeCell ref="C11:D11"/>
  </mergeCells>
  <dataValidations count="1">
    <dataValidation type="decimal" allowBlank="1" showInputMessage="1" showErrorMessage="1" error="Ошибка! Превышение НМЦ по группе" sqref="C7">
      <formula1>0</formula1>
      <formula2>1</formula2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2:I73"/>
  <sheetViews>
    <sheetView zoomScale="70" zoomScaleNormal="70" workbookViewId="0"/>
  </sheetViews>
  <sheetFormatPr defaultColWidth="9.1796875" defaultRowHeight="14.5"/>
  <cols>
    <col min="1" max="1" width="9.1796875" style="11"/>
    <col min="2" max="2" width="33.54296875" style="11" customWidth="1"/>
    <col min="3" max="3" width="25" style="11" customWidth="1"/>
    <col min="4" max="4" width="23" style="11" customWidth="1"/>
    <col min="5" max="5" width="9.1796875" style="11"/>
    <col min="6" max="7" width="20.54296875" style="11" customWidth="1"/>
    <col min="8" max="8" width="24" style="11" customWidth="1"/>
    <col min="9" max="9" width="29.54296875" style="11" customWidth="1"/>
    <col min="10" max="16384" width="9.1796875" style="11"/>
  </cols>
  <sheetData>
    <row r="2" spans="1:9" ht="17.5">
      <c r="A2" s="133" t="s">
        <v>88</v>
      </c>
      <c r="B2" s="133"/>
      <c r="C2" s="133"/>
      <c r="D2" s="133"/>
      <c r="E2" s="133"/>
      <c r="F2" s="133"/>
      <c r="G2" s="133"/>
      <c r="H2" s="133"/>
      <c r="I2" s="133"/>
    </row>
    <row r="4" spans="1:9" ht="49.5" customHeight="1">
      <c r="A4" s="123" t="s">
        <v>42</v>
      </c>
      <c r="B4" s="123"/>
      <c r="C4" s="123"/>
      <c r="D4" s="123"/>
      <c r="E4" s="122">
        <f>10%</f>
        <v>0.1</v>
      </c>
      <c r="F4" s="136" t="s">
        <v>300</v>
      </c>
      <c r="G4" s="138" t="str">
        <f>IF(G73="Ошибка","Не корректно заполнена форма ТКП по группе 3",G73)</f>
        <v>Необходимо заполнить значение коэффициента</v>
      </c>
      <c r="H4" s="139"/>
    </row>
    <row r="5" spans="1:9">
      <c r="A5" s="123"/>
      <c r="B5" s="123"/>
      <c r="C5" s="123"/>
      <c r="D5" s="123"/>
      <c r="E5" s="122"/>
      <c r="F5" s="137"/>
      <c r="G5" s="140"/>
      <c r="H5" s="141"/>
    </row>
    <row r="7" spans="1:9" ht="33" customHeight="1">
      <c r="A7" s="135" t="s">
        <v>102</v>
      </c>
      <c r="B7" s="135"/>
      <c r="C7" s="20"/>
    </row>
    <row r="9" spans="1:9" ht="78">
      <c r="A9" s="38" t="s">
        <v>0</v>
      </c>
      <c r="B9" s="152" t="s">
        <v>43</v>
      </c>
      <c r="C9" s="153"/>
      <c r="D9" s="154"/>
      <c r="E9" s="5" t="s">
        <v>2</v>
      </c>
      <c r="F9" s="1" t="s">
        <v>299</v>
      </c>
      <c r="G9" s="1" t="s">
        <v>4</v>
      </c>
      <c r="H9" s="2" t="s">
        <v>70</v>
      </c>
      <c r="I9" s="150" t="s">
        <v>302</v>
      </c>
    </row>
    <row r="10" spans="1:9">
      <c r="A10" s="19">
        <v>1</v>
      </c>
      <c r="B10" s="145" t="s">
        <v>254</v>
      </c>
      <c r="C10" s="155" t="s">
        <v>255</v>
      </c>
      <c r="D10" s="44" t="s">
        <v>145</v>
      </c>
      <c r="E10" s="43" t="s">
        <v>53</v>
      </c>
      <c r="F10" s="26">
        <v>1814.7428697002956</v>
      </c>
      <c r="G10" s="15">
        <f>$C$7</f>
        <v>0</v>
      </c>
      <c r="H10" s="4">
        <f>ROUND(IF(G10&lt;=1,F10*G10,"Коэффициент снижения не может быть больше 1.00"),2)</f>
        <v>0</v>
      </c>
      <c r="I10" s="151"/>
    </row>
    <row r="11" spans="1:9">
      <c r="A11" s="19">
        <v>2</v>
      </c>
      <c r="B11" s="145"/>
      <c r="C11" s="155"/>
      <c r="D11" s="44" t="s">
        <v>146</v>
      </c>
      <c r="E11" s="43" t="s">
        <v>53</v>
      </c>
      <c r="F11" s="26">
        <v>2395.2563017526413</v>
      </c>
      <c r="G11" s="15">
        <f t="shared" ref="G11:G71" si="0">$C$7</f>
        <v>0</v>
      </c>
      <c r="H11" s="4">
        <f t="shared" ref="H11:H71" si="1">ROUND(IF(G11&lt;=1,F11*G11,"Коэффициент снижения не может быть больше 1.00"),2)</f>
        <v>0</v>
      </c>
      <c r="I11" s="151"/>
    </row>
    <row r="12" spans="1:9">
      <c r="A12" s="19">
        <v>3</v>
      </c>
      <c r="B12" s="145"/>
      <c r="C12" s="155"/>
      <c r="D12" s="44" t="s">
        <v>21</v>
      </c>
      <c r="E12" s="43" t="s">
        <v>53</v>
      </c>
      <c r="F12" s="26">
        <v>2654.8700800165211</v>
      </c>
      <c r="G12" s="15">
        <f t="shared" si="0"/>
        <v>0</v>
      </c>
      <c r="H12" s="4">
        <f t="shared" si="1"/>
        <v>0</v>
      </c>
      <c r="I12" s="151"/>
    </row>
    <row r="13" spans="1:9">
      <c r="A13" s="19">
        <v>4</v>
      </c>
      <c r="B13" s="145"/>
      <c r="C13" s="155"/>
      <c r="D13" s="44" t="s">
        <v>22</v>
      </c>
      <c r="E13" s="43" t="s">
        <v>53</v>
      </c>
      <c r="F13" s="26">
        <v>4295.118443014866</v>
      </c>
      <c r="G13" s="15">
        <f t="shared" si="0"/>
        <v>0</v>
      </c>
      <c r="H13" s="4">
        <f t="shared" si="1"/>
        <v>0</v>
      </c>
      <c r="I13" s="151"/>
    </row>
    <row r="14" spans="1:9">
      <c r="A14" s="19">
        <v>5</v>
      </c>
      <c r="B14" s="145"/>
      <c r="C14" s="155"/>
      <c r="D14" s="44" t="s">
        <v>23</v>
      </c>
      <c r="E14" s="43" t="s">
        <v>53</v>
      </c>
      <c r="F14" s="26">
        <v>4596.4406643440889</v>
      </c>
      <c r="G14" s="15">
        <f t="shared" si="0"/>
        <v>0</v>
      </c>
      <c r="H14" s="4">
        <f t="shared" si="1"/>
        <v>0</v>
      </c>
      <c r="I14" s="151"/>
    </row>
    <row r="15" spans="1:9">
      <c r="A15" s="19">
        <v>6</v>
      </c>
      <c r="B15" s="145"/>
      <c r="C15" s="155"/>
      <c r="D15" s="44" t="s">
        <v>24</v>
      </c>
      <c r="E15" s="43" t="s">
        <v>53</v>
      </c>
      <c r="F15" s="26">
        <v>6515.8802380655561</v>
      </c>
      <c r="G15" s="15">
        <f t="shared" si="0"/>
        <v>0</v>
      </c>
      <c r="H15" s="4">
        <f t="shared" si="1"/>
        <v>0</v>
      </c>
      <c r="I15" s="151"/>
    </row>
    <row r="16" spans="1:9">
      <c r="A16" s="19">
        <v>7</v>
      </c>
      <c r="B16" s="145"/>
      <c r="C16" s="155"/>
      <c r="D16" s="44" t="s">
        <v>25</v>
      </c>
      <c r="E16" s="43" t="s">
        <v>53</v>
      </c>
      <c r="F16" s="26">
        <v>16108.822143094792</v>
      </c>
      <c r="G16" s="15">
        <f t="shared" si="0"/>
        <v>0</v>
      </c>
      <c r="H16" s="4">
        <f t="shared" si="1"/>
        <v>0</v>
      </c>
      <c r="I16" s="151"/>
    </row>
    <row r="17" spans="1:9">
      <c r="A17" s="19">
        <v>8</v>
      </c>
      <c r="B17" s="145"/>
      <c r="C17" s="155"/>
      <c r="D17" s="44" t="s">
        <v>6</v>
      </c>
      <c r="E17" s="43" t="s">
        <v>53</v>
      </c>
      <c r="F17" s="26">
        <v>23547.395284891641</v>
      </c>
      <c r="G17" s="15">
        <f t="shared" si="0"/>
        <v>0</v>
      </c>
      <c r="H17" s="4">
        <f t="shared" si="1"/>
        <v>0</v>
      </c>
      <c r="I17" s="151"/>
    </row>
    <row r="18" spans="1:9">
      <c r="A18" s="19">
        <v>9</v>
      </c>
      <c r="B18" s="145"/>
      <c r="C18" s="155"/>
      <c r="D18" s="44" t="s">
        <v>7</v>
      </c>
      <c r="E18" s="43" t="s">
        <v>53</v>
      </c>
      <c r="F18" s="26">
        <v>25641.935954401455</v>
      </c>
      <c r="G18" s="15">
        <f t="shared" si="0"/>
        <v>0</v>
      </c>
      <c r="H18" s="4">
        <f t="shared" si="1"/>
        <v>0</v>
      </c>
      <c r="I18" s="151"/>
    </row>
    <row r="19" spans="1:9">
      <c r="A19" s="19">
        <v>10</v>
      </c>
      <c r="B19" s="145"/>
      <c r="C19" s="155"/>
      <c r="D19" s="44" t="s">
        <v>27</v>
      </c>
      <c r="E19" s="43" t="s">
        <v>53</v>
      </c>
      <c r="F19" s="26">
        <v>25641.935954401455</v>
      </c>
      <c r="G19" s="15">
        <f t="shared" si="0"/>
        <v>0</v>
      </c>
      <c r="H19" s="4">
        <f t="shared" si="1"/>
        <v>0</v>
      </c>
      <c r="I19" s="151"/>
    </row>
    <row r="20" spans="1:9">
      <c r="A20" s="19">
        <v>11</v>
      </c>
      <c r="B20" s="145"/>
      <c r="C20" s="155" t="s">
        <v>256</v>
      </c>
      <c r="D20" s="44" t="s">
        <v>145</v>
      </c>
      <c r="E20" s="43" t="s">
        <v>53</v>
      </c>
      <c r="F20" s="26">
        <v>2305.8810666126178</v>
      </c>
      <c r="G20" s="15">
        <f t="shared" si="0"/>
        <v>0</v>
      </c>
      <c r="H20" s="4">
        <f t="shared" si="1"/>
        <v>0</v>
      </c>
      <c r="I20" s="151"/>
    </row>
    <row r="21" spans="1:9">
      <c r="A21" s="19">
        <v>12</v>
      </c>
      <c r="B21" s="145"/>
      <c r="C21" s="155"/>
      <c r="D21" s="44" t="s">
        <v>146</v>
      </c>
      <c r="E21" s="43" t="s">
        <v>53</v>
      </c>
      <c r="F21" s="26">
        <v>3351.9969141087072</v>
      </c>
      <c r="G21" s="15">
        <f t="shared" si="0"/>
        <v>0</v>
      </c>
      <c r="H21" s="4">
        <f t="shared" si="1"/>
        <v>0</v>
      </c>
      <c r="I21" s="151"/>
    </row>
    <row r="22" spans="1:9">
      <c r="A22" s="19">
        <v>13</v>
      </c>
      <c r="B22" s="145"/>
      <c r="C22" s="155"/>
      <c r="D22" s="44" t="s">
        <v>21</v>
      </c>
      <c r="E22" s="43" t="s">
        <v>53</v>
      </c>
      <c r="F22" s="26">
        <v>3574.5709000544225</v>
      </c>
      <c r="G22" s="15">
        <f t="shared" si="0"/>
        <v>0</v>
      </c>
      <c r="H22" s="4">
        <f t="shared" si="1"/>
        <v>0</v>
      </c>
      <c r="I22" s="151"/>
    </row>
    <row r="23" spans="1:9">
      <c r="A23" s="19">
        <v>14</v>
      </c>
      <c r="B23" s="145"/>
      <c r="C23" s="155"/>
      <c r="D23" s="44" t="s">
        <v>22</v>
      </c>
      <c r="E23" s="43" t="s">
        <v>53</v>
      </c>
      <c r="F23" s="26">
        <v>4200.8033288247916</v>
      </c>
      <c r="G23" s="15">
        <f t="shared" si="0"/>
        <v>0</v>
      </c>
      <c r="H23" s="4">
        <f t="shared" si="1"/>
        <v>0</v>
      </c>
      <c r="I23" s="151"/>
    </row>
    <row r="24" spans="1:9">
      <c r="A24" s="19">
        <v>15</v>
      </c>
      <c r="B24" s="145"/>
      <c r="C24" s="155"/>
      <c r="D24" s="44" t="s">
        <v>23</v>
      </c>
      <c r="E24" s="43" t="s">
        <v>53</v>
      </c>
      <c r="F24" s="26">
        <v>5040.2277918814234</v>
      </c>
      <c r="G24" s="15">
        <f t="shared" si="0"/>
        <v>0</v>
      </c>
      <c r="H24" s="4">
        <f t="shared" si="1"/>
        <v>0</v>
      </c>
      <c r="I24" s="151"/>
    </row>
    <row r="25" spans="1:9" ht="15" customHeight="1">
      <c r="A25" s="19">
        <v>16</v>
      </c>
      <c r="B25" s="145"/>
      <c r="C25" s="155"/>
      <c r="D25" s="44" t="s">
        <v>24</v>
      </c>
      <c r="E25" s="43" t="s">
        <v>53</v>
      </c>
      <c r="F25" s="26">
        <v>5925.4348608621176</v>
      </c>
      <c r="G25" s="15">
        <f t="shared" si="0"/>
        <v>0</v>
      </c>
      <c r="H25" s="4">
        <f t="shared" si="1"/>
        <v>0</v>
      </c>
      <c r="I25" s="151"/>
    </row>
    <row r="26" spans="1:9">
      <c r="A26" s="19">
        <v>17</v>
      </c>
      <c r="B26" s="145"/>
      <c r="C26" s="155"/>
      <c r="D26" s="44" t="s">
        <v>25</v>
      </c>
      <c r="E26" s="43" t="s">
        <v>53</v>
      </c>
      <c r="F26" s="26">
        <v>9119.0975471396105</v>
      </c>
      <c r="G26" s="15">
        <f t="shared" si="0"/>
        <v>0</v>
      </c>
      <c r="H26" s="4">
        <f t="shared" si="1"/>
        <v>0</v>
      </c>
      <c r="I26" s="151"/>
    </row>
    <row r="27" spans="1:9" ht="26">
      <c r="A27" s="19">
        <v>18</v>
      </c>
      <c r="B27" s="145"/>
      <c r="C27" s="155" t="s">
        <v>257</v>
      </c>
      <c r="D27" s="44" t="s">
        <v>258</v>
      </c>
      <c r="E27" s="43" t="s">
        <v>53</v>
      </c>
      <c r="F27" s="26">
        <v>751.84722611868835</v>
      </c>
      <c r="G27" s="15">
        <f t="shared" si="0"/>
        <v>0</v>
      </c>
      <c r="H27" s="4">
        <f t="shared" si="1"/>
        <v>0</v>
      </c>
      <c r="I27" s="151"/>
    </row>
    <row r="28" spans="1:9" ht="26">
      <c r="A28" s="19">
        <v>19</v>
      </c>
      <c r="B28" s="145"/>
      <c r="C28" s="155"/>
      <c r="D28" s="44" t="s">
        <v>259</v>
      </c>
      <c r="E28" s="43" t="s">
        <v>53</v>
      </c>
      <c r="F28" s="26">
        <v>864.85499014390268</v>
      </c>
      <c r="G28" s="15">
        <f t="shared" si="0"/>
        <v>0</v>
      </c>
      <c r="H28" s="4">
        <f t="shared" si="1"/>
        <v>0</v>
      </c>
      <c r="I28" s="151"/>
    </row>
    <row r="29" spans="1:9" ht="26">
      <c r="A29" s="19">
        <v>20</v>
      </c>
      <c r="B29" s="145"/>
      <c r="C29" s="155"/>
      <c r="D29" s="44" t="s">
        <v>260</v>
      </c>
      <c r="E29" s="43" t="s">
        <v>53</v>
      </c>
      <c r="F29" s="26">
        <v>983.12758654026345</v>
      </c>
      <c r="G29" s="15">
        <f t="shared" si="0"/>
        <v>0</v>
      </c>
      <c r="H29" s="4">
        <f t="shared" si="1"/>
        <v>0</v>
      </c>
      <c r="I29" s="151"/>
    </row>
    <row r="30" spans="1:9" ht="15" customHeight="1">
      <c r="A30" s="19">
        <v>21</v>
      </c>
      <c r="B30" s="145"/>
      <c r="C30" s="155"/>
      <c r="D30" s="44" t="s">
        <v>110</v>
      </c>
      <c r="E30" s="43" t="s">
        <v>53</v>
      </c>
      <c r="F30" s="26">
        <v>983.12758654026345</v>
      </c>
      <c r="G30" s="15">
        <f t="shared" si="0"/>
        <v>0</v>
      </c>
      <c r="H30" s="4">
        <f t="shared" si="1"/>
        <v>0</v>
      </c>
      <c r="I30" s="151"/>
    </row>
    <row r="31" spans="1:9">
      <c r="A31" s="19">
        <v>22</v>
      </c>
      <c r="B31" s="145"/>
      <c r="C31" s="155" t="s">
        <v>261</v>
      </c>
      <c r="D31" s="155"/>
      <c r="E31" s="43" t="s">
        <v>53</v>
      </c>
      <c r="F31" s="26">
        <v>526.8882909683316</v>
      </c>
      <c r="G31" s="15">
        <f t="shared" si="0"/>
        <v>0</v>
      </c>
      <c r="H31" s="4">
        <f t="shared" si="1"/>
        <v>0</v>
      </c>
      <c r="I31" s="151"/>
    </row>
    <row r="32" spans="1:9">
      <c r="A32" s="19">
        <v>23</v>
      </c>
      <c r="B32" s="145"/>
      <c r="C32" s="157" t="s">
        <v>55</v>
      </c>
      <c r="D32" s="157"/>
      <c r="E32" s="22" t="s">
        <v>53</v>
      </c>
      <c r="F32" s="26">
        <v>581.36462476796532</v>
      </c>
      <c r="G32" s="15">
        <f t="shared" si="0"/>
        <v>0</v>
      </c>
      <c r="H32" s="4">
        <f t="shared" si="1"/>
        <v>0</v>
      </c>
      <c r="I32" s="151"/>
    </row>
    <row r="33" spans="1:9">
      <c r="A33" s="19">
        <v>24</v>
      </c>
      <c r="B33" s="145"/>
      <c r="C33" s="155" t="s">
        <v>262</v>
      </c>
      <c r="D33" s="155"/>
      <c r="E33" s="43" t="s">
        <v>53</v>
      </c>
      <c r="F33" s="26">
        <v>341.07704936792851</v>
      </c>
      <c r="G33" s="15">
        <f t="shared" si="0"/>
        <v>0</v>
      </c>
      <c r="H33" s="4">
        <f t="shared" si="1"/>
        <v>0</v>
      </c>
      <c r="I33" s="151"/>
    </row>
    <row r="34" spans="1:9">
      <c r="A34" s="19">
        <v>25</v>
      </c>
      <c r="B34" s="145"/>
      <c r="C34" s="155" t="s">
        <v>263</v>
      </c>
      <c r="D34" s="155"/>
      <c r="E34" s="43" t="s">
        <v>53</v>
      </c>
      <c r="F34" s="26">
        <v>467.60563219796654</v>
      </c>
      <c r="G34" s="15">
        <f t="shared" si="0"/>
        <v>0</v>
      </c>
      <c r="H34" s="4">
        <f t="shared" si="1"/>
        <v>0</v>
      </c>
      <c r="I34" s="151"/>
    </row>
    <row r="35" spans="1:9">
      <c r="A35" s="19">
        <v>26</v>
      </c>
      <c r="B35" s="145"/>
      <c r="C35" s="155" t="s">
        <v>264</v>
      </c>
      <c r="D35" s="155"/>
      <c r="E35" s="43" t="s">
        <v>53</v>
      </c>
      <c r="F35" s="26">
        <v>573.70389032739183</v>
      </c>
      <c r="G35" s="15">
        <f t="shared" si="0"/>
        <v>0</v>
      </c>
      <c r="H35" s="4">
        <f t="shared" si="1"/>
        <v>0</v>
      </c>
      <c r="I35" s="151"/>
    </row>
    <row r="36" spans="1:9">
      <c r="A36" s="19">
        <v>27</v>
      </c>
      <c r="B36" s="145"/>
      <c r="C36" s="155" t="s">
        <v>265</v>
      </c>
      <c r="D36" s="44" t="s">
        <v>145</v>
      </c>
      <c r="E36" s="43" t="s">
        <v>53</v>
      </c>
      <c r="F36" s="26">
        <v>462.10438946622571</v>
      </c>
      <c r="G36" s="15">
        <f t="shared" si="0"/>
        <v>0</v>
      </c>
      <c r="H36" s="4">
        <f t="shared" si="1"/>
        <v>0</v>
      </c>
      <c r="I36" s="151"/>
    </row>
    <row r="37" spans="1:9">
      <c r="A37" s="19">
        <v>28</v>
      </c>
      <c r="B37" s="145"/>
      <c r="C37" s="155"/>
      <c r="D37" s="44" t="s">
        <v>146</v>
      </c>
      <c r="E37" s="43" t="s">
        <v>53</v>
      </c>
      <c r="F37" s="26">
        <v>714.15068840457229</v>
      </c>
      <c r="G37" s="15">
        <f t="shared" si="0"/>
        <v>0</v>
      </c>
      <c r="H37" s="4">
        <f t="shared" si="1"/>
        <v>0</v>
      </c>
      <c r="I37" s="151"/>
    </row>
    <row r="38" spans="1:9">
      <c r="A38" s="19">
        <v>29</v>
      </c>
      <c r="B38" s="145"/>
      <c r="C38" s="155"/>
      <c r="D38" s="44" t="s">
        <v>21</v>
      </c>
      <c r="E38" s="43" t="s">
        <v>53</v>
      </c>
      <c r="F38" s="26">
        <v>1160.2279003513802</v>
      </c>
      <c r="G38" s="15">
        <f t="shared" si="0"/>
        <v>0</v>
      </c>
      <c r="H38" s="4">
        <f t="shared" si="1"/>
        <v>0</v>
      </c>
      <c r="I38" s="151"/>
    </row>
    <row r="39" spans="1:9">
      <c r="A39" s="19">
        <v>30</v>
      </c>
      <c r="B39" s="145"/>
      <c r="C39" s="155"/>
      <c r="D39" s="44" t="s">
        <v>22</v>
      </c>
      <c r="E39" s="43" t="s">
        <v>53</v>
      </c>
      <c r="F39" s="26">
        <v>1687.8405273973265</v>
      </c>
      <c r="G39" s="15">
        <f t="shared" si="0"/>
        <v>0</v>
      </c>
      <c r="H39" s="4">
        <f t="shared" si="1"/>
        <v>0</v>
      </c>
      <c r="I39" s="151"/>
    </row>
    <row r="40" spans="1:9">
      <c r="A40" s="19">
        <v>31</v>
      </c>
      <c r="B40" s="145"/>
      <c r="C40" s="155"/>
      <c r="D40" s="44" t="s">
        <v>23</v>
      </c>
      <c r="E40" s="43" t="s">
        <v>53</v>
      </c>
      <c r="F40" s="26">
        <v>2426.4409450330554</v>
      </c>
      <c r="G40" s="15">
        <f t="shared" si="0"/>
        <v>0</v>
      </c>
      <c r="H40" s="4">
        <f t="shared" si="1"/>
        <v>0</v>
      </c>
      <c r="I40" s="151"/>
    </row>
    <row r="41" spans="1:9">
      <c r="A41" s="19">
        <v>32</v>
      </c>
      <c r="B41" s="145"/>
      <c r="C41" s="155"/>
      <c r="D41" s="44" t="s">
        <v>24</v>
      </c>
      <c r="E41" s="43" t="s">
        <v>53</v>
      </c>
      <c r="F41" s="26">
        <v>4264.4755052525716</v>
      </c>
      <c r="G41" s="15">
        <f t="shared" si="0"/>
        <v>0</v>
      </c>
      <c r="H41" s="4">
        <f t="shared" si="1"/>
        <v>0</v>
      </c>
      <c r="I41" s="151"/>
    </row>
    <row r="42" spans="1:9">
      <c r="A42" s="19">
        <v>33</v>
      </c>
      <c r="B42" s="145"/>
      <c r="C42" s="155"/>
      <c r="D42" s="44" t="s">
        <v>25</v>
      </c>
      <c r="E42" s="43" t="s">
        <v>53</v>
      </c>
      <c r="F42" s="26">
        <v>5057.7871162097372</v>
      </c>
      <c r="G42" s="15">
        <f t="shared" si="0"/>
        <v>0</v>
      </c>
      <c r="H42" s="4">
        <f t="shared" si="1"/>
        <v>0</v>
      </c>
      <c r="I42" s="151"/>
    </row>
    <row r="43" spans="1:9">
      <c r="A43" s="19">
        <v>34</v>
      </c>
      <c r="B43" s="145"/>
      <c r="C43" s="155"/>
      <c r="D43" s="44" t="s">
        <v>6</v>
      </c>
      <c r="E43" s="43" t="s">
        <v>53</v>
      </c>
      <c r="F43" s="26">
        <v>9759.2046061081473</v>
      </c>
      <c r="G43" s="15">
        <f t="shared" si="0"/>
        <v>0</v>
      </c>
      <c r="H43" s="4">
        <f t="shared" si="1"/>
        <v>0</v>
      </c>
      <c r="I43" s="151"/>
    </row>
    <row r="44" spans="1:9">
      <c r="A44" s="19">
        <f>A43+1</f>
        <v>35</v>
      </c>
      <c r="B44" s="145"/>
      <c r="C44" s="155"/>
      <c r="D44" s="44" t="s">
        <v>7</v>
      </c>
      <c r="E44" s="43" t="s">
        <v>53</v>
      </c>
      <c r="F44" s="26">
        <v>11222.535172751199</v>
      </c>
      <c r="G44" s="15">
        <f t="shared" si="0"/>
        <v>0</v>
      </c>
      <c r="H44" s="4">
        <f t="shared" si="1"/>
        <v>0</v>
      </c>
      <c r="I44" s="151"/>
    </row>
    <row r="45" spans="1:9" ht="15" customHeight="1">
      <c r="A45" s="19">
        <f t="shared" ref="A45:A71" si="2">A44+1</f>
        <v>36</v>
      </c>
      <c r="B45" s="145"/>
      <c r="C45" s="155"/>
      <c r="D45" s="44" t="s">
        <v>27</v>
      </c>
      <c r="E45" s="43" t="s">
        <v>53</v>
      </c>
      <c r="F45" s="26">
        <v>13871.036493731715</v>
      </c>
      <c r="G45" s="15">
        <f t="shared" si="0"/>
        <v>0</v>
      </c>
      <c r="H45" s="4">
        <f t="shared" si="1"/>
        <v>0</v>
      </c>
      <c r="I45" s="151"/>
    </row>
    <row r="46" spans="1:9">
      <c r="A46" s="19">
        <f t="shared" si="2"/>
        <v>37</v>
      </c>
      <c r="B46" s="145"/>
      <c r="C46" s="155" t="s">
        <v>266</v>
      </c>
      <c r="D46" s="44" t="s">
        <v>145</v>
      </c>
      <c r="E46" s="43" t="s">
        <v>53</v>
      </c>
      <c r="F46" s="26">
        <v>223.86368420786951</v>
      </c>
      <c r="G46" s="15">
        <f t="shared" si="0"/>
        <v>0</v>
      </c>
      <c r="H46" s="4">
        <f t="shared" si="1"/>
        <v>0</v>
      </c>
      <c r="I46" s="151"/>
    </row>
    <row r="47" spans="1:9">
      <c r="A47" s="19">
        <f t="shared" si="2"/>
        <v>38</v>
      </c>
      <c r="B47" s="145"/>
      <c r="C47" s="155"/>
      <c r="D47" s="44" t="s">
        <v>146</v>
      </c>
      <c r="E47" s="43" t="s">
        <v>53</v>
      </c>
      <c r="F47" s="26">
        <v>234.81798884335888</v>
      </c>
      <c r="G47" s="15">
        <f t="shared" si="0"/>
        <v>0</v>
      </c>
      <c r="H47" s="4">
        <f t="shared" si="1"/>
        <v>0</v>
      </c>
      <c r="I47" s="151"/>
    </row>
    <row r="48" spans="1:9">
      <c r="A48" s="19">
        <f t="shared" si="2"/>
        <v>39</v>
      </c>
      <c r="B48" s="145"/>
      <c r="C48" s="155"/>
      <c r="D48" s="44" t="s">
        <v>21</v>
      </c>
      <c r="E48" s="43" t="s">
        <v>53</v>
      </c>
      <c r="F48" s="26">
        <v>313.23891934789344</v>
      </c>
      <c r="G48" s="15">
        <f t="shared" si="0"/>
        <v>0</v>
      </c>
      <c r="H48" s="4">
        <f t="shared" si="1"/>
        <v>0</v>
      </c>
      <c r="I48" s="151"/>
    </row>
    <row r="49" spans="1:9">
      <c r="A49" s="19">
        <f t="shared" si="2"/>
        <v>40</v>
      </c>
      <c r="B49" s="145"/>
      <c r="C49" s="155"/>
      <c r="D49" s="44" t="s">
        <v>22</v>
      </c>
      <c r="E49" s="43" t="s">
        <v>53</v>
      </c>
      <c r="F49" s="26">
        <v>348.98901340390307</v>
      </c>
      <c r="G49" s="15">
        <f t="shared" si="0"/>
        <v>0</v>
      </c>
      <c r="H49" s="4">
        <f t="shared" si="1"/>
        <v>0</v>
      </c>
      <c r="I49" s="151"/>
    </row>
    <row r="50" spans="1:9">
      <c r="A50" s="19">
        <f t="shared" si="2"/>
        <v>41</v>
      </c>
      <c r="B50" s="145"/>
      <c r="C50" s="155"/>
      <c r="D50" s="44" t="s">
        <v>23</v>
      </c>
      <c r="E50" s="43" t="s">
        <v>53</v>
      </c>
      <c r="F50" s="26">
        <v>474.11434259993655</v>
      </c>
      <c r="G50" s="15">
        <f t="shared" si="0"/>
        <v>0</v>
      </c>
      <c r="H50" s="4">
        <f t="shared" si="1"/>
        <v>0</v>
      </c>
      <c r="I50" s="151"/>
    </row>
    <row r="51" spans="1:9">
      <c r="A51" s="19">
        <f t="shared" si="2"/>
        <v>42</v>
      </c>
      <c r="B51" s="145"/>
      <c r="C51" s="155"/>
      <c r="D51" s="44" t="s">
        <v>24</v>
      </c>
      <c r="E51" s="43" t="s">
        <v>53</v>
      </c>
      <c r="F51" s="26">
        <v>554.12645786814858</v>
      </c>
      <c r="G51" s="15">
        <f t="shared" si="0"/>
        <v>0</v>
      </c>
      <c r="H51" s="4">
        <f t="shared" si="1"/>
        <v>0</v>
      </c>
      <c r="I51" s="151"/>
    </row>
    <row r="52" spans="1:9">
      <c r="A52" s="19">
        <f t="shared" si="2"/>
        <v>43</v>
      </c>
      <c r="B52" s="145"/>
      <c r="C52" s="155"/>
      <c r="D52" s="44" t="s">
        <v>25</v>
      </c>
      <c r="E52" s="43" t="s">
        <v>53</v>
      </c>
      <c r="F52" s="26">
        <v>1036.7527276242779</v>
      </c>
      <c r="G52" s="15">
        <f t="shared" si="0"/>
        <v>0</v>
      </c>
      <c r="H52" s="4">
        <f t="shared" si="1"/>
        <v>0</v>
      </c>
      <c r="I52" s="151"/>
    </row>
    <row r="53" spans="1:9">
      <c r="A53" s="19">
        <f t="shared" si="2"/>
        <v>44</v>
      </c>
      <c r="B53" s="145"/>
      <c r="C53" s="155"/>
      <c r="D53" s="44" t="s">
        <v>26</v>
      </c>
      <c r="E53" s="43" t="s">
        <v>53</v>
      </c>
      <c r="F53" s="26">
        <v>1144.0030097923068</v>
      </c>
      <c r="G53" s="15">
        <f t="shared" si="0"/>
        <v>0</v>
      </c>
      <c r="H53" s="4">
        <f t="shared" si="1"/>
        <v>0</v>
      </c>
      <c r="I53" s="151"/>
    </row>
    <row r="54" spans="1:9">
      <c r="A54" s="19">
        <f t="shared" si="2"/>
        <v>45</v>
      </c>
      <c r="B54" s="145"/>
      <c r="C54" s="155"/>
      <c r="D54" s="44" t="s">
        <v>7</v>
      </c>
      <c r="E54" s="43" t="s">
        <v>53</v>
      </c>
      <c r="F54" s="26">
        <v>1966.2551730805269</v>
      </c>
      <c r="G54" s="15">
        <f t="shared" si="0"/>
        <v>0</v>
      </c>
      <c r="H54" s="4">
        <f t="shared" si="1"/>
        <v>0</v>
      </c>
      <c r="I54" s="151"/>
    </row>
    <row r="55" spans="1:9" ht="15" customHeight="1">
      <c r="A55" s="19">
        <f t="shared" si="2"/>
        <v>46</v>
      </c>
      <c r="B55" s="145"/>
      <c r="C55" s="155"/>
      <c r="D55" s="44" t="s">
        <v>27</v>
      </c>
      <c r="E55" s="43" t="s">
        <v>53</v>
      </c>
      <c r="F55" s="26">
        <v>3048.1211146326264</v>
      </c>
      <c r="G55" s="15">
        <f t="shared" si="0"/>
        <v>0</v>
      </c>
      <c r="H55" s="4">
        <f t="shared" si="1"/>
        <v>0</v>
      </c>
      <c r="I55" s="151"/>
    </row>
    <row r="56" spans="1:9">
      <c r="A56" s="19">
        <f t="shared" si="2"/>
        <v>47</v>
      </c>
      <c r="B56" s="145"/>
      <c r="C56" s="155" t="s">
        <v>81</v>
      </c>
      <c r="D56" s="44" t="s">
        <v>267</v>
      </c>
      <c r="E56" s="43" t="s">
        <v>53</v>
      </c>
      <c r="F56" s="26">
        <v>1056.2386044942305</v>
      </c>
      <c r="G56" s="15">
        <f t="shared" si="0"/>
        <v>0</v>
      </c>
      <c r="H56" s="4">
        <f t="shared" si="1"/>
        <v>0</v>
      </c>
      <c r="I56" s="151"/>
    </row>
    <row r="57" spans="1:9">
      <c r="A57" s="19">
        <f t="shared" si="2"/>
        <v>48</v>
      </c>
      <c r="B57" s="145"/>
      <c r="C57" s="155"/>
      <c r="D57" s="44" t="s">
        <v>268</v>
      </c>
      <c r="E57" s="43" t="s">
        <v>53</v>
      </c>
      <c r="F57" s="26">
        <v>1072.5028216802875</v>
      </c>
      <c r="G57" s="15">
        <f t="shared" si="0"/>
        <v>0</v>
      </c>
      <c r="H57" s="4">
        <f t="shared" si="1"/>
        <v>0</v>
      </c>
      <c r="I57" s="151"/>
    </row>
    <row r="58" spans="1:9">
      <c r="A58" s="19">
        <f t="shared" si="2"/>
        <v>49</v>
      </c>
      <c r="B58" s="145"/>
      <c r="C58" s="155" t="s">
        <v>269</v>
      </c>
      <c r="D58" s="44" t="s">
        <v>105</v>
      </c>
      <c r="E58" s="43" t="s">
        <v>53</v>
      </c>
      <c r="F58" s="26">
        <v>519.22755652775811</v>
      </c>
      <c r="G58" s="15">
        <f t="shared" si="0"/>
        <v>0</v>
      </c>
      <c r="H58" s="4">
        <f t="shared" si="1"/>
        <v>0</v>
      </c>
      <c r="I58" s="151"/>
    </row>
    <row r="59" spans="1:9">
      <c r="A59" s="19">
        <f t="shared" si="2"/>
        <v>50</v>
      </c>
      <c r="B59" s="145"/>
      <c r="C59" s="155"/>
      <c r="D59" s="44" t="s">
        <v>107</v>
      </c>
      <c r="E59" s="43" t="s">
        <v>53</v>
      </c>
      <c r="F59" s="26">
        <v>519.22755652775811</v>
      </c>
      <c r="G59" s="15">
        <f t="shared" si="0"/>
        <v>0</v>
      </c>
      <c r="H59" s="4">
        <f t="shared" si="1"/>
        <v>0</v>
      </c>
      <c r="I59" s="151"/>
    </row>
    <row r="60" spans="1:9">
      <c r="A60" s="19">
        <f t="shared" si="2"/>
        <v>51</v>
      </c>
      <c r="B60" s="145"/>
      <c r="C60" s="155"/>
      <c r="D60" s="44" t="s">
        <v>119</v>
      </c>
      <c r="E60" s="43" t="s">
        <v>53</v>
      </c>
      <c r="F60" s="26">
        <v>519.22755652775811</v>
      </c>
      <c r="G60" s="15">
        <f t="shared" si="0"/>
        <v>0</v>
      </c>
      <c r="H60" s="4">
        <f t="shared" si="1"/>
        <v>0</v>
      </c>
      <c r="I60" s="151"/>
    </row>
    <row r="61" spans="1:9">
      <c r="A61" s="19">
        <f t="shared" si="2"/>
        <v>52</v>
      </c>
      <c r="B61" s="145"/>
      <c r="C61" s="155"/>
      <c r="D61" s="44" t="s">
        <v>110</v>
      </c>
      <c r="E61" s="43" t="s">
        <v>53</v>
      </c>
      <c r="F61" s="26">
        <v>519.22755652775811</v>
      </c>
      <c r="G61" s="15">
        <f t="shared" si="0"/>
        <v>0</v>
      </c>
      <c r="H61" s="4">
        <f t="shared" si="1"/>
        <v>0</v>
      </c>
      <c r="I61" s="151"/>
    </row>
    <row r="62" spans="1:9">
      <c r="A62" s="19">
        <f t="shared" si="2"/>
        <v>53</v>
      </c>
      <c r="B62" s="155" t="s">
        <v>270</v>
      </c>
      <c r="C62" s="155" t="s">
        <v>71</v>
      </c>
      <c r="D62" s="155"/>
      <c r="E62" s="43" t="s">
        <v>53</v>
      </c>
      <c r="F62" s="26">
        <v>1848.4175578649028</v>
      </c>
      <c r="G62" s="15">
        <f t="shared" si="0"/>
        <v>0</v>
      </c>
      <c r="H62" s="4">
        <f t="shared" si="1"/>
        <v>0</v>
      </c>
      <c r="I62" s="151"/>
    </row>
    <row r="63" spans="1:9">
      <c r="A63" s="19">
        <f t="shared" si="2"/>
        <v>54</v>
      </c>
      <c r="B63" s="155"/>
      <c r="C63" s="155" t="s">
        <v>72</v>
      </c>
      <c r="D63" s="155"/>
      <c r="E63" s="43" t="s">
        <v>53</v>
      </c>
      <c r="F63" s="26">
        <v>771.24902475429792</v>
      </c>
      <c r="G63" s="15">
        <f t="shared" si="0"/>
        <v>0</v>
      </c>
      <c r="H63" s="4">
        <f t="shared" si="1"/>
        <v>0</v>
      </c>
      <c r="I63" s="151"/>
    </row>
    <row r="64" spans="1:9">
      <c r="A64" s="19">
        <f t="shared" si="2"/>
        <v>55</v>
      </c>
      <c r="B64" s="155"/>
      <c r="C64" s="155" t="s">
        <v>73</v>
      </c>
      <c r="D64" s="155"/>
      <c r="E64" s="43" t="s">
        <v>53</v>
      </c>
      <c r="F64" s="26">
        <v>1023.2311481037858</v>
      </c>
      <c r="G64" s="15">
        <f t="shared" si="0"/>
        <v>0</v>
      </c>
      <c r="H64" s="4">
        <f t="shared" si="1"/>
        <v>0</v>
      </c>
      <c r="I64" s="151"/>
    </row>
    <row r="65" spans="1:9">
      <c r="A65" s="19">
        <f t="shared" si="2"/>
        <v>56</v>
      </c>
      <c r="B65" s="155"/>
      <c r="C65" s="155" t="s">
        <v>74</v>
      </c>
      <c r="D65" s="155"/>
      <c r="E65" s="43" t="s">
        <v>53</v>
      </c>
      <c r="F65" s="26">
        <v>1876.8799379405027</v>
      </c>
      <c r="G65" s="15">
        <f t="shared" si="0"/>
        <v>0</v>
      </c>
      <c r="H65" s="4">
        <f t="shared" si="1"/>
        <v>0</v>
      </c>
      <c r="I65" s="151"/>
    </row>
    <row r="66" spans="1:9">
      <c r="A66" s="19">
        <f t="shared" si="2"/>
        <v>57</v>
      </c>
      <c r="B66" s="155"/>
      <c r="C66" s="155" t="s">
        <v>80</v>
      </c>
      <c r="D66" s="155"/>
      <c r="E66" s="43" t="s">
        <v>53</v>
      </c>
      <c r="F66" s="26">
        <v>1556.2251625076035</v>
      </c>
      <c r="G66" s="15">
        <f t="shared" si="0"/>
        <v>0</v>
      </c>
      <c r="H66" s="4">
        <f t="shared" si="1"/>
        <v>0</v>
      </c>
      <c r="I66" s="151"/>
    </row>
    <row r="67" spans="1:9">
      <c r="A67" s="19">
        <f t="shared" si="2"/>
        <v>58</v>
      </c>
      <c r="B67" s="155"/>
      <c r="C67" s="155" t="s">
        <v>75</v>
      </c>
      <c r="D67" s="155"/>
      <c r="E67" s="43" t="s">
        <v>53</v>
      </c>
      <c r="F67" s="26">
        <v>295.36387231988869</v>
      </c>
      <c r="G67" s="15">
        <f t="shared" si="0"/>
        <v>0</v>
      </c>
      <c r="H67" s="4">
        <f t="shared" si="1"/>
        <v>0</v>
      </c>
      <c r="I67" s="151"/>
    </row>
    <row r="68" spans="1:9">
      <c r="A68" s="19">
        <f t="shared" si="2"/>
        <v>59</v>
      </c>
      <c r="B68" s="155"/>
      <c r="C68" s="155" t="s">
        <v>76</v>
      </c>
      <c r="D68" s="155"/>
      <c r="E68" s="43" t="s">
        <v>53</v>
      </c>
      <c r="F68" s="26">
        <v>614.56114067711701</v>
      </c>
      <c r="G68" s="15">
        <f t="shared" si="0"/>
        <v>0</v>
      </c>
      <c r="H68" s="4">
        <f t="shared" si="1"/>
        <v>0</v>
      </c>
      <c r="I68" s="151"/>
    </row>
    <row r="69" spans="1:9">
      <c r="A69" s="19">
        <f t="shared" si="2"/>
        <v>60</v>
      </c>
      <c r="B69" s="155"/>
      <c r="C69" s="155" t="s">
        <v>77</v>
      </c>
      <c r="D69" s="155"/>
      <c r="E69" s="43" t="s">
        <v>53</v>
      </c>
      <c r="F69" s="26">
        <v>979.22120624985939</v>
      </c>
      <c r="G69" s="15">
        <f t="shared" si="0"/>
        <v>0</v>
      </c>
      <c r="H69" s="4">
        <f t="shared" si="1"/>
        <v>0</v>
      </c>
      <c r="I69" s="151"/>
    </row>
    <row r="70" spans="1:9">
      <c r="A70" s="19">
        <f t="shared" si="2"/>
        <v>61</v>
      </c>
      <c r="B70" s="155"/>
      <c r="C70" s="155" t="s">
        <v>78</v>
      </c>
      <c r="D70" s="155"/>
      <c r="E70" s="43" t="s">
        <v>53</v>
      </c>
      <c r="F70" s="27">
        <v>591.57893735539665</v>
      </c>
      <c r="G70" s="15">
        <f t="shared" si="0"/>
        <v>0</v>
      </c>
      <c r="H70" s="4">
        <f t="shared" si="1"/>
        <v>0</v>
      </c>
      <c r="I70" s="151"/>
    </row>
    <row r="71" spans="1:9">
      <c r="A71" s="19">
        <f t="shared" si="2"/>
        <v>62</v>
      </c>
      <c r="B71" s="155"/>
      <c r="C71" s="155" t="s">
        <v>79</v>
      </c>
      <c r="D71" s="155"/>
      <c r="E71" s="43" t="s">
        <v>53</v>
      </c>
      <c r="F71" s="27">
        <v>591.57893735539665</v>
      </c>
      <c r="G71" s="15">
        <f t="shared" si="0"/>
        <v>0</v>
      </c>
      <c r="H71" s="4">
        <f t="shared" si="1"/>
        <v>0</v>
      </c>
      <c r="I71" s="151"/>
    </row>
    <row r="72" spans="1:9" ht="26">
      <c r="A72" s="123" t="s">
        <v>277</v>
      </c>
      <c r="B72" s="123"/>
      <c r="C72" s="123"/>
      <c r="D72" s="123"/>
      <c r="E72" s="122">
        <v>0.1</v>
      </c>
      <c r="F72" s="8" t="s">
        <v>169</v>
      </c>
      <c r="G72" s="156" t="str">
        <f>IF(COUNTIF(G10:G71,0),"Не заполнен коэффициент снижения по группе 3",C7)</f>
        <v>Не заполнен коэффициент снижения по группе 3</v>
      </c>
      <c r="H72" s="156"/>
      <c r="I72" s="151"/>
    </row>
    <row r="73" spans="1:9" ht="39">
      <c r="A73" s="123"/>
      <c r="B73" s="123"/>
      <c r="C73" s="123"/>
      <c r="D73" s="123"/>
      <c r="E73" s="122"/>
      <c r="F73" s="8" t="s">
        <v>170</v>
      </c>
      <c r="G73" s="156" t="str">
        <f>IF(G72&lt;=1,G72*E72,"Необходимо заполнить значение коэффициента")</f>
        <v>Необходимо заполнить значение коэффициента</v>
      </c>
      <c r="H73" s="156"/>
      <c r="I73" s="23"/>
    </row>
  </sheetData>
  <sheetProtection algorithmName="SHA-512" hashValue="fJR30GejjwD6+KiMbtJBPMsA2GxQCNHFZ7YJkjzGgDqNqNHzzoh/ty0ilSsfGdqwb3RqdWFfqGWrj7fS43UQzQ==" saltValue="2NqcbkZIEN0/41z4kEIYWw==" spinCount="100000" sheet="1" objects="1" scenarios="1"/>
  <mergeCells count="36">
    <mergeCell ref="A4:D5"/>
    <mergeCell ref="E4:E5"/>
    <mergeCell ref="F4:F5"/>
    <mergeCell ref="G4:H5"/>
    <mergeCell ref="B10:B61"/>
    <mergeCell ref="C10:C19"/>
    <mergeCell ref="C20:C26"/>
    <mergeCell ref="C27:C30"/>
    <mergeCell ref="C31:D31"/>
    <mergeCell ref="C32:D32"/>
    <mergeCell ref="C33:D33"/>
    <mergeCell ref="C34:D34"/>
    <mergeCell ref="C35:D35"/>
    <mergeCell ref="C36:C45"/>
    <mergeCell ref="C46:C55"/>
    <mergeCell ref="A72:D73"/>
    <mergeCell ref="E72:E73"/>
    <mergeCell ref="G72:H72"/>
    <mergeCell ref="G73:H73"/>
    <mergeCell ref="C71:D71"/>
    <mergeCell ref="A2:I2"/>
    <mergeCell ref="I9:I72"/>
    <mergeCell ref="A7:B7"/>
    <mergeCell ref="B9:D9"/>
    <mergeCell ref="C58:C61"/>
    <mergeCell ref="B62:B7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56:C57"/>
  </mergeCells>
  <dataValidations count="1">
    <dataValidation type="decimal" allowBlank="1" showInputMessage="1" showErrorMessage="1" error="Ошибка! Превышение НМЦ по группе" sqref="C7">
      <formula1>0</formula1>
      <formula2>1</formula2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Форма</vt:lpstr>
      <vt:lpstr>Группа 1 "Работы и Услуги"</vt:lpstr>
      <vt:lpstr>Группа 2 "Расходные Материалы"</vt:lpstr>
      <vt:lpstr>Группа 3 "ЗИП"</vt:lpstr>
      <vt:lpstr>Коэф.подгр.№1</vt:lpstr>
      <vt:lpstr>Коэф.подгр.№2</vt:lpstr>
      <vt:lpstr>Коэф.подгр.№3</vt:lpstr>
      <vt:lpstr>Коэф.подгр.№4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2025-12-26T08:36:25Z</dcterms:modified>
</cp:coreProperties>
</file>