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ЕБПР СЗ\8807 Строительство сети доступа Арх филиал\Публикация\"/>
    </mc:Choice>
  </mc:AlternateContent>
  <bookViews>
    <workbookView xWindow="0" yWindow="0" windowWidth="14145" windowHeight="10470" tabRatio="891"/>
  </bookViews>
  <sheets>
    <sheet name="ЕБПР 2021_АрхФ" sheetId="60" r:id="rId1"/>
    <sheet name="Калькулятор Индексации ЕБПР 21" sheetId="45" state="hidden" r:id="rId2"/>
    <sheet name="Расчет Коэф. по курсу USD" sheetId="46" state="hidden" r:id="rId3"/>
    <sheet name="ЛСР 3" sheetId="55" state="hidden" r:id="rId4"/>
    <sheet name="ЛСР 4" sheetId="56" state="hidden" r:id="rId5"/>
    <sheet name="ЛСР 5" sheetId="57" state="hidden" r:id="rId6"/>
    <sheet name="ЛСР 6" sheetId="58" state="hidden" r:id="rId7"/>
    <sheet name="УКВ БМ (справочно)  " sheetId="36" state="hidden" r:id="rId8"/>
    <sheet name="Региональные Коэф." sheetId="38" state="hidden" r:id="rId9"/>
    <sheet name="ЕБПР 2020 ПФ" sheetId="44" state="hidden" r:id="rId10"/>
  </sheets>
  <externalReferences>
    <externalReference r:id="rId11"/>
    <externalReference r:id="rId12"/>
    <externalReference r:id="rId13"/>
  </externalReferences>
  <definedNames>
    <definedName name="_xlnm._FilterDatabase" localSheetId="9" hidden="1">'ЕБПР 2020 ПФ'!$A$8:$X$500</definedName>
    <definedName name="_xlnm._FilterDatabase" localSheetId="0" hidden="1">'ЕБПР 2021_АрхФ'!$A$5:$J$588</definedName>
    <definedName name="_xlnm._FilterDatabase" localSheetId="1" hidden="1">'Калькулятор Индексации ЕБПР 21'!$A$10:$R$262</definedName>
    <definedName name="_xlnm._FilterDatabase" localSheetId="8" hidden="1">'Региональные Коэф.'!$B$5:$C$72</definedName>
    <definedName name="ExternalData_1" localSheetId="2" hidden="1">'Расчет Коэф. по курсу USD'!#REF!</definedName>
    <definedName name="ExternalData_2" localSheetId="2" hidden="1">'Расчет Коэф. по курсу USD'!#REF!</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Titles" localSheetId="3">'ЛСР 3'!$25:$25</definedName>
    <definedName name="_xlnm.Print_Titles" localSheetId="4">'ЛСР 4'!$25:$25</definedName>
    <definedName name="_xlnm.Print_Titles" localSheetId="5">'ЛСР 5'!$25:$25</definedName>
    <definedName name="_xlnm.Print_Titles" localSheetId="6">'ЛСР 6'!$25:$25</definedName>
    <definedName name="_xlnm.Print_Area" localSheetId="9">'ЕБПР 2020 ПФ'!$A$1:$X$500</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O89" i="45" l="1"/>
  <c r="O90" i="45"/>
  <c r="O91" i="45"/>
  <c r="O92" i="45"/>
  <c r="O93" i="45"/>
  <c r="O94" i="45"/>
  <c r="O95" i="45"/>
  <c r="O96" i="45"/>
  <c r="O88" i="45"/>
  <c r="H96" i="45"/>
  <c r="H92" i="45"/>
  <c r="H88" i="45"/>
  <c r="H89" i="45"/>
  <c r="H90" i="45"/>
  <c r="H91" i="45"/>
  <c r="H93" i="45"/>
  <c r="H94" i="45"/>
  <c r="H95" i="45"/>
  <c r="P88" i="45"/>
  <c r="B6" i="46" l="1"/>
  <c r="E6" i="46"/>
  <c r="J6" i="46" s="1"/>
  <c r="E7" i="46"/>
  <c r="L14" i="46"/>
  <c r="L15" i="46"/>
  <c r="L16" i="46" s="1"/>
  <c r="L17" i="46"/>
  <c r="L18" i="46" s="1"/>
  <c r="L19" i="46" s="1"/>
  <c r="L20" i="46" s="1"/>
  <c r="L21" i="46" s="1"/>
  <c r="L22" i="46" s="1"/>
  <c r="L23" i="46" s="1"/>
  <c r="L24" i="46" s="1"/>
  <c r="L25" i="46" s="1"/>
  <c r="L26" i="46" s="1"/>
  <c r="L27" i="46" s="1"/>
  <c r="L28" i="46" s="1"/>
  <c r="L29" i="46" s="1"/>
  <c r="L30" i="46" s="1"/>
  <c r="L31" i="46" s="1"/>
  <c r="L32" i="46" s="1"/>
  <c r="B25" i="46"/>
  <c r="B7" i="46" s="1"/>
  <c r="H14" i="45"/>
  <c r="N14" i="45"/>
  <c r="H15" i="45"/>
  <c r="N15" i="45"/>
  <c r="H16" i="45"/>
  <c r="N16" i="45"/>
  <c r="H18" i="45"/>
  <c r="N18" i="45"/>
  <c r="H21" i="45"/>
  <c r="N21" i="45"/>
  <c r="H22" i="45"/>
  <c r="N22" i="45"/>
  <c r="H25" i="45"/>
  <c r="N25" i="45"/>
  <c r="H26" i="45"/>
  <c r="N26" i="45"/>
  <c r="H27" i="45"/>
  <c r="N27" i="45"/>
  <c r="H32" i="45"/>
  <c r="K32" i="45"/>
  <c r="N32" i="45"/>
  <c r="H33" i="45"/>
  <c r="K33" i="45"/>
  <c r="N33" i="45"/>
  <c r="H34" i="45"/>
  <c r="K34" i="45"/>
  <c r="N34" i="45"/>
  <c r="H35" i="45"/>
  <c r="K35" i="45"/>
  <c r="N35" i="45"/>
  <c r="H36" i="45"/>
  <c r="K36" i="45"/>
  <c r="N36" i="45"/>
  <c r="H38" i="45"/>
  <c r="K38" i="45"/>
  <c r="N38" i="45"/>
  <c r="H39" i="45"/>
  <c r="K39" i="45"/>
  <c r="N39" i="45"/>
  <c r="H40" i="45"/>
  <c r="K40" i="45"/>
  <c r="N40" i="45"/>
  <c r="H41" i="45"/>
  <c r="K41" i="45"/>
  <c r="N41" i="45"/>
  <c r="H42" i="45"/>
  <c r="K42" i="45"/>
  <c r="N42" i="45"/>
  <c r="H44" i="45"/>
  <c r="K44" i="45"/>
  <c r="N44" i="45"/>
  <c r="H45" i="45"/>
  <c r="K45" i="45"/>
  <c r="N45" i="45"/>
  <c r="H46" i="45"/>
  <c r="K46" i="45"/>
  <c r="N46" i="45"/>
  <c r="H47" i="45"/>
  <c r="K47" i="45"/>
  <c r="N47" i="45"/>
  <c r="H48" i="45"/>
  <c r="K48" i="45"/>
  <c r="N48" i="45"/>
  <c r="H51" i="45"/>
  <c r="K51" i="45"/>
  <c r="N51" i="45"/>
  <c r="H52" i="45"/>
  <c r="K52" i="45"/>
  <c r="N52" i="45"/>
  <c r="H53" i="45"/>
  <c r="K53" i="45"/>
  <c r="N53" i="45"/>
  <c r="H54" i="45"/>
  <c r="K54" i="45"/>
  <c r="N54" i="45"/>
  <c r="H55" i="45"/>
  <c r="K55" i="45"/>
  <c r="N55" i="45"/>
  <c r="H56" i="45"/>
  <c r="K56" i="45"/>
  <c r="N56" i="45"/>
  <c r="H57" i="45"/>
  <c r="K57" i="45"/>
  <c r="N57" i="45"/>
  <c r="H59" i="45"/>
  <c r="K59" i="45"/>
  <c r="N59" i="45"/>
  <c r="H60" i="45"/>
  <c r="K60" i="45"/>
  <c r="N60" i="45"/>
  <c r="H61" i="45"/>
  <c r="K61" i="45"/>
  <c r="N61" i="45"/>
  <c r="H62" i="45"/>
  <c r="K62" i="45"/>
  <c r="N62" i="45"/>
  <c r="H63" i="45"/>
  <c r="K63" i="45"/>
  <c r="N63" i="45"/>
  <c r="H64" i="45"/>
  <c r="K64" i="45"/>
  <c r="N64" i="45"/>
  <c r="H65" i="45"/>
  <c r="K65" i="45"/>
  <c r="N65" i="45"/>
  <c r="H67" i="45"/>
  <c r="K67" i="45"/>
  <c r="I67" i="45" s="1"/>
  <c r="N67" i="45"/>
  <c r="H68" i="45"/>
  <c r="K68" i="45"/>
  <c r="I68" i="45" s="1"/>
  <c r="N68" i="45"/>
  <c r="H69" i="45"/>
  <c r="K69" i="45"/>
  <c r="I69" i="45" s="1"/>
  <c r="N69" i="45"/>
  <c r="H70" i="45"/>
  <c r="K70" i="45"/>
  <c r="I70" i="45" s="1"/>
  <c r="N70" i="45"/>
  <c r="H71" i="45"/>
  <c r="K71" i="45"/>
  <c r="I71" i="45" s="1"/>
  <c r="N71" i="45"/>
  <c r="H72" i="45"/>
  <c r="K72" i="45"/>
  <c r="I72" i="45" s="1"/>
  <c r="N72" i="45"/>
  <c r="H73" i="45"/>
  <c r="K73" i="45"/>
  <c r="I73" i="45" s="1"/>
  <c r="N73" i="45"/>
  <c r="H75" i="45"/>
  <c r="N75" i="45"/>
  <c r="H76" i="45"/>
  <c r="N76" i="45"/>
  <c r="H77" i="45"/>
  <c r="N77" i="45"/>
  <c r="H78" i="45"/>
  <c r="N78" i="45"/>
  <c r="H79" i="45"/>
  <c r="N79" i="45"/>
  <c r="H80" i="45"/>
  <c r="N80" i="45"/>
  <c r="H82" i="45"/>
  <c r="N82" i="45"/>
  <c r="H83" i="45"/>
  <c r="N83" i="45"/>
  <c r="H84" i="45"/>
  <c r="N84" i="45"/>
  <c r="H85" i="45"/>
  <c r="N85" i="45"/>
  <c r="H86" i="45"/>
  <c r="N86" i="45"/>
  <c r="K88" i="45"/>
  <c r="N88" i="45"/>
  <c r="K89" i="45"/>
  <c r="N89" i="45"/>
  <c r="K90" i="45"/>
  <c r="N90" i="45"/>
  <c r="K91" i="45"/>
  <c r="N91" i="45"/>
  <c r="K92" i="45"/>
  <c r="N92" i="45"/>
  <c r="K93" i="45"/>
  <c r="N93" i="45"/>
  <c r="K94" i="45"/>
  <c r="N94" i="45"/>
  <c r="K95" i="45"/>
  <c r="N95" i="45"/>
  <c r="K96" i="45"/>
  <c r="N96" i="45"/>
  <c r="H97" i="45"/>
  <c r="K97" i="45"/>
  <c r="N97" i="45"/>
  <c r="H98" i="45"/>
  <c r="K98" i="45"/>
  <c r="N98" i="45"/>
  <c r="H99" i="45"/>
  <c r="K99" i="45"/>
  <c r="N99" i="45"/>
  <c r="H100" i="45"/>
  <c r="K100" i="45"/>
  <c r="N100" i="45"/>
  <c r="H101" i="45"/>
  <c r="K101" i="45"/>
  <c r="N101" i="45"/>
  <c r="H102" i="45"/>
  <c r="K102" i="45"/>
  <c r="N102" i="45"/>
  <c r="H103" i="45"/>
  <c r="K103" i="45"/>
  <c r="N103" i="45"/>
  <c r="H104" i="45"/>
  <c r="K104" i="45"/>
  <c r="N104" i="45"/>
  <c r="H105" i="45"/>
  <c r="K105" i="45"/>
  <c r="N105" i="45"/>
  <c r="H106" i="45"/>
  <c r="K106" i="45"/>
  <c r="N106" i="45"/>
  <c r="H107" i="45"/>
  <c r="K107" i="45"/>
  <c r="N107" i="45"/>
  <c r="H108" i="45"/>
  <c r="K108" i="45"/>
  <c r="N108" i="45"/>
  <c r="H110" i="45"/>
  <c r="K110" i="45"/>
  <c r="N110" i="45"/>
  <c r="H111" i="45"/>
  <c r="K111" i="45"/>
  <c r="N111" i="45"/>
  <c r="H112" i="45"/>
  <c r="K112" i="45"/>
  <c r="N112" i="45"/>
  <c r="H113" i="45"/>
  <c r="K113" i="45"/>
  <c r="N113" i="45"/>
  <c r="H114" i="45"/>
  <c r="K114" i="45"/>
  <c r="N114" i="45"/>
  <c r="H115" i="45"/>
  <c r="K115" i="45"/>
  <c r="N115" i="45"/>
  <c r="H116" i="45"/>
  <c r="K116" i="45"/>
  <c r="N116" i="45"/>
  <c r="H117" i="45"/>
  <c r="K117" i="45"/>
  <c r="N117" i="45"/>
  <c r="H118" i="45"/>
  <c r="K118" i="45"/>
  <c r="N118" i="45"/>
  <c r="H119" i="45"/>
  <c r="K119" i="45"/>
  <c r="N119" i="45"/>
  <c r="H120" i="45"/>
  <c r="K120" i="45"/>
  <c r="N120" i="45"/>
  <c r="H121" i="45"/>
  <c r="K121" i="45"/>
  <c r="N121" i="45"/>
  <c r="H122" i="45"/>
  <c r="K122" i="45"/>
  <c r="N122" i="45"/>
  <c r="H123" i="45"/>
  <c r="K123" i="45"/>
  <c r="N123" i="45"/>
  <c r="H124" i="45"/>
  <c r="K124" i="45"/>
  <c r="N124" i="45"/>
  <c r="H125" i="45"/>
  <c r="K125" i="45"/>
  <c r="N125" i="45"/>
  <c r="H126" i="45"/>
  <c r="K126" i="45"/>
  <c r="N126" i="45"/>
  <c r="H127" i="45"/>
  <c r="K127" i="45"/>
  <c r="N127" i="45"/>
  <c r="H128" i="45"/>
  <c r="K128" i="45"/>
  <c r="N128" i="45"/>
  <c r="H129" i="45"/>
  <c r="K129" i="45"/>
  <c r="N129" i="45"/>
  <c r="H130" i="45"/>
  <c r="K130" i="45"/>
  <c r="N130" i="45"/>
  <c r="H132" i="45"/>
  <c r="K132" i="45"/>
  <c r="N132" i="45"/>
  <c r="H133" i="45"/>
  <c r="K133" i="45"/>
  <c r="N133" i="45"/>
  <c r="H134" i="45"/>
  <c r="K134" i="45"/>
  <c r="N134" i="45"/>
  <c r="H135" i="45"/>
  <c r="K135" i="45"/>
  <c r="N135" i="45"/>
  <c r="H136" i="45"/>
  <c r="K136" i="45"/>
  <c r="N136" i="45"/>
  <c r="H137" i="45"/>
  <c r="K137" i="45"/>
  <c r="N137" i="45"/>
  <c r="H138" i="45"/>
  <c r="K138" i="45"/>
  <c r="N138" i="45"/>
  <c r="H139" i="45"/>
  <c r="K139" i="45"/>
  <c r="N139" i="45"/>
  <c r="H140" i="45"/>
  <c r="K140" i="45"/>
  <c r="N140" i="45"/>
  <c r="H141" i="45"/>
  <c r="K141" i="45"/>
  <c r="N141" i="45"/>
  <c r="H142" i="45"/>
  <c r="K142" i="45"/>
  <c r="N142" i="45"/>
  <c r="H143" i="45"/>
  <c r="K143" i="45"/>
  <c r="N143" i="45"/>
  <c r="H144" i="45"/>
  <c r="K144" i="45"/>
  <c r="N144" i="45"/>
  <c r="H145" i="45"/>
  <c r="K145" i="45"/>
  <c r="N145" i="45"/>
  <c r="H146" i="45"/>
  <c r="K146" i="45"/>
  <c r="N146" i="45"/>
  <c r="H147" i="45"/>
  <c r="K147" i="45"/>
  <c r="N147" i="45"/>
  <c r="H148" i="45"/>
  <c r="K148" i="45"/>
  <c r="N148" i="45"/>
  <c r="H149" i="45"/>
  <c r="K149" i="45"/>
  <c r="N149" i="45"/>
  <c r="H150" i="45"/>
  <c r="K150" i="45"/>
  <c r="N150" i="45"/>
  <c r="H151" i="45"/>
  <c r="K151" i="45"/>
  <c r="N151" i="45"/>
  <c r="H152" i="45"/>
  <c r="K152" i="45"/>
  <c r="N152" i="45"/>
  <c r="H154" i="45"/>
  <c r="N154" i="45"/>
  <c r="H155" i="45"/>
  <c r="N155" i="45"/>
  <c r="H156" i="45"/>
  <c r="N156" i="45"/>
  <c r="H157" i="45"/>
  <c r="N157" i="45"/>
  <c r="H158" i="45"/>
  <c r="N158" i="45"/>
  <c r="H159" i="45"/>
  <c r="N159" i="45"/>
  <c r="H160" i="45"/>
  <c r="N160" i="45"/>
  <c r="H161" i="45"/>
  <c r="N161" i="45"/>
  <c r="H162" i="45"/>
  <c r="N162" i="45"/>
  <c r="H163" i="45"/>
  <c r="N163" i="45"/>
  <c r="H166" i="45"/>
  <c r="K166" i="45"/>
  <c r="N166" i="45"/>
  <c r="H167" i="45"/>
  <c r="K167" i="45"/>
  <c r="N167" i="45"/>
  <c r="H168" i="45"/>
  <c r="K168" i="45"/>
  <c r="N168" i="45"/>
  <c r="H169" i="45"/>
  <c r="N169" i="45"/>
  <c r="H171" i="45"/>
  <c r="K171" i="45"/>
  <c r="N171" i="45"/>
  <c r="H172" i="45"/>
  <c r="K172" i="45"/>
  <c r="N172" i="45"/>
  <c r="H173" i="45"/>
  <c r="K173" i="45"/>
  <c r="N173" i="45"/>
  <c r="H174" i="45"/>
  <c r="K174" i="45"/>
  <c r="N174" i="45"/>
  <c r="H175" i="45"/>
  <c r="K175" i="45"/>
  <c r="N175" i="45"/>
  <c r="H176" i="45"/>
  <c r="N176" i="45"/>
  <c r="H177" i="45"/>
  <c r="N177" i="45"/>
  <c r="H178" i="45"/>
  <c r="N178" i="45"/>
  <c r="H179" i="45"/>
  <c r="N179" i="45"/>
  <c r="H180" i="45"/>
  <c r="N180" i="45"/>
  <c r="H181" i="45"/>
  <c r="N181" i="45"/>
  <c r="H182" i="45"/>
  <c r="N182" i="45"/>
  <c r="H183" i="45"/>
  <c r="N183" i="45"/>
  <c r="H184" i="45"/>
  <c r="N184" i="45"/>
  <c r="H185" i="45"/>
  <c r="N185" i="45"/>
  <c r="H186" i="45"/>
  <c r="N186" i="45"/>
  <c r="H187" i="45"/>
  <c r="N187" i="45"/>
  <c r="H190" i="45"/>
  <c r="N190" i="45"/>
  <c r="H191" i="45"/>
  <c r="N191" i="45"/>
  <c r="H192" i="45"/>
  <c r="N192" i="45"/>
  <c r="H193" i="45"/>
  <c r="N193" i="45"/>
  <c r="H194" i="45"/>
  <c r="N194" i="45"/>
  <c r="H196" i="45"/>
  <c r="N196" i="45"/>
  <c r="H197" i="45"/>
  <c r="N197" i="45"/>
  <c r="H198" i="45"/>
  <c r="N198" i="45"/>
  <c r="H199" i="45"/>
  <c r="N199" i="45"/>
  <c r="H200" i="45"/>
  <c r="N200" i="45"/>
  <c r="H201" i="45"/>
  <c r="N201" i="45"/>
  <c r="H203" i="45"/>
  <c r="N203" i="45"/>
  <c r="H205" i="45"/>
  <c r="K205" i="45"/>
  <c r="N205" i="45"/>
  <c r="H207" i="45"/>
  <c r="N207" i="45"/>
  <c r="H208" i="45"/>
  <c r="N208" i="45"/>
  <c r="H209" i="45"/>
  <c r="N209" i="45"/>
  <c r="H210" i="45"/>
  <c r="N210" i="45"/>
  <c r="H211" i="45"/>
  <c r="N211" i="45"/>
  <c r="G212" i="45"/>
  <c r="H212" i="45" s="1"/>
  <c r="N212" i="45"/>
  <c r="H213" i="45"/>
  <c r="N213" i="45"/>
  <c r="H214" i="45"/>
  <c r="N214" i="45"/>
  <c r="H215" i="45"/>
  <c r="N215" i="45"/>
  <c r="H216" i="45"/>
  <c r="N216" i="45"/>
  <c r="H217" i="45"/>
  <c r="N217" i="45"/>
  <c r="H218" i="45"/>
  <c r="N218" i="45"/>
  <c r="H219" i="45"/>
  <c r="N219" i="45"/>
  <c r="H220" i="45"/>
  <c r="N220" i="45"/>
  <c r="H223" i="45"/>
  <c r="N223" i="45"/>
  <c r="H224" i="45"/>
  <c r="N224" i="45"/>
  <c r="H225" i="45"/>
  <c r="N225" i="45"/>
  <c r="H226" i="45"/>
  <c r="N226" i="45"/>
  <c r="H227" i="45"/>
  <c r="N227" i="45"/>
  <c r="H228" i="45"/>
  <c r="N228" i="45"/>
  <c r="H229" i="45"/>
  <c r="N229" i="45"/>
  <c r="H231" i="45"/>
  <c r="N231" i="45"/>
  <c r="H232" i="45"/>
  <c r="N232" i="45"/>
  <c r="H233" i="45"/>
  <c r="N233" i="45"/>
  <c r="H234" i="45"/>
  <c r="N234" i="45"/>
  <c r="H235" i="45"/>
  <c r="N235" i="45"/>
  <c r="H236" i="45"/>
  <c r="N236" i="45"/>
  <c r="H237" i="45"/>
  <c r="N237" i="45"/>
  <c r="H239" i="45"/>
  <c r="N239" i="45"/>
  <c r="H240" i="45"/>
  <c r="N240" i="45"/>
  <c r="H241" i="45"/>
  <c r="N241" i="45"/>
  <c r="H242" i="45"/>
  <c r="N242" i="45"/>
  <c r="H243" i="45"/>
  <c r="N243" i="45"/>
  <c r="H245" i="45"/>
  <c r="N245" i="45"/>
  <c r="H246" i="45"/>
  <c r="N246" i="45"/>
  <c r="H247" i="45"/>
  <c r="N247" i="45"/>
  <c r="H248" i="45"/>
  <c r="N248" i="45"/>
  <c r="H249" i="45"/>
  <c r="N249" i="45"/>
  <c r="H250" i="45"/>
  <c r="N250" i="45"/>
  <c r="H251" i="45"/>
  <c r="N251" i="45"/>
  <c r="H252" i="45"/>
  <c r="N252" i="45"/>
  <c r="H253" i="45"/>
  <c r="N253" i="45"/>
  <c r="H254" i="45"/>
  <c r="N254" i="45"/>
  <c r="H255" i="45"/>
  <c r="N255" i="45"/>
  <c r="H256" i="45"/>
  <c r="N256" i="45"/>
  <c r="H257" i="45"/>
  <c r="N257" i="45"/>
  <c r="H259" i="45"/>
  <c r="N259" i="45"/>
  <c r="H260" i="45"/>
  <c r="N260" i="45"/>
  <c r="H262" i="45"/>
  <c r="N262" i="45"/>
  <c r="E8" i="46" l="1"/>
  <c r="E9" i="46" s="1"/>
  <c r="J7" i="46"/>
  <c r="J8" i="46" s="1"/>
  <c r="J9" i="46" s="1"/>
  <c r="L6" i="45" s="1"/>
  <c r="B8" i="46"/>
  <c r="B9" i="46" s="1"/>
  <c r="L5" i="45" s="1"/>
  <c r="L32" i="45" l="1"/>
  <c r="M32" i="45" s="1"/>
  <c r="L36" i="45"/>
  <c r="M36" i="45" s="1"/>
  <c r="L41" i="45"/>
  <c r="M41" i="45" s="1"/>
  <c r="L46" i="45"/>
  <c r="M46" i="45" s="1"/>
  <c r="L52" i="45"/>
  <c r="M52" i="45" s="1"/>
  <c r="L56" i="45"/>
  <c r="M56" i="45" s="1"/>
  <c r="L61" i="45"/>
  <c r="M61" i="45" s="1"/>
  <c r="L65" i="45"/>
  <c r="M65" i="45" s="1"/>
  <c r="L68" i="45"/>
  <c r="M68" i="45" s="1"/>
  <c r="L70" i="45"/>
  <c r="M70" i="45" s="1"/>
  <c r="L72" i="45"/>
  <c r="M72" i="45" s="1"/>
  <c r="L169" i="45"/>
  <c r="M169" i="45" s="1"/>
  <c r="L174" i="45"/>
  <c r="M174" i="45" s="1"/>
  <c r="L33" i="45"/>
  <c r="M33" i="45" s="1"/>
  <c r="L38" i="45"/>
  <c r="M38" i="45" s="1"/>
  <c r="L42" i="45"/>
  <c r="M42" i="45" s="1"/>
  <c r="L47" i="45"/>
  <c r="M47" i="45" s="1"/>
  <c r="L53" i="45"/>
  <c r="M53" i="45" s="1"/>
  <c r="L57" i="45"/>
  <c r="M57" i="45" s="1"/>
  <c r="L62" i="45"/>
  <c r="M62" i="45" s="1"/>
  <c r="L154" i="45"/>
  <c r="M154" i="45" s="1"/>
  <c r="L155" i="45"/>
  <c r="M155" i="45" s="1"/>
  <c r="L156" i="45"/>
  <c r="M156" i="45" s="1"/>
  <c r="L157" i="45"/>
  <c r="M157" i="45" s="1"/>
  <c r="L158" i="45"/>
  <c r="M158" i="45" s="1"/>
  <c r="L159" i="45"/>
  <c r="M159" i="45" s="1"/>
  <c r="L160" i="45"/>
  <c r="M160" i="45" s="1"/>
  <c r="L161" i="45"/>
  <c r="M161" i="45" s="1"/>
  <c r="L162" i="45"/>
  <c r="M162" i="45" s="1"/>
  <c r="L163" i="45"/>
  <c r="M163" i="45" s="1"/>
  <c r="L171" i="45"/>
  <c r="M171" i="45" s="1"/>
  <c r="L175" i="45"/>
  <c r="M175" i="45" s="1"/>
  <c r="L176" i="45"/>
  <c r="M176" i="45" s="1"/>
  <c r="L34" i="45"/>
  <c r="M34" i="45" s="1"/>
  <c r="L39" i="45"/>
  <c r="M39" i="45" s="1"/>
  <c r="L44" i="45"/>
  <c r="M44" i="45" s="1"/>
  <c r="L48" i="45"/>
  <c r="M48" i="45" s="1"/>
  <c r="L54" i="45"/>
  <c r="M54" i="45" s="1"/>
  <c r="L59" i="45"/>
  <c r="M59" i="45" s="1"/>
  <c r="L63" i="45"/>
  <c r="M63" i="45" s="1"/>
  <c r="L67" i="45"/>
  <c r="M67" i="45" s="1"/>
  <c r="L69" i="45"/>
  <c r="M69" i="45" s="1"/>
  <c r="L71" i="45"/>
  <c r="M71" i="45" s="1"/>
  <c r="L73" i="45"/>
  <c r="M73" i="45" s="1"/>
  <c r="L75" i="45"/>
  <c r="M75" i="45" s="1"/>
  <c r="L76" i="45"/>
  <c r="M76" i="45" s="1"/>
  <c r="L77" i="45"/>
  <c r="M77" i="45" s="1"/>
  <c r="L78" i="45"/>
  <c r="M78" i="45" s="1"/>
  <c r="L79" i="45"/>
  <c r="M79" i="45" s="1"/>
  <c r="L80" i="45"/>
  <c r="M80" i="45" s="1"/>
  <c r="L82" i="45"/>
  <c r="M82" i="45" s="1"/>
  <c r="L83" i="45"/>
  <c r="M83" i="45" s="1"/>
  <c r="L84" i="45"/>
  <c r="M84" i="45" s="1"/>
  <c r="L85" i="45"/>
  <c r="M85" i="45" s="1"/>
  <c r="L86" i="45"/>
  <c r="M86" i="45" s="1"/>
  <c r="L172" i="45"/>
  <c r="M172" i="45" s="1"/>
  <c r="L25" i="45"/>
  <c r="M25" i="45" s="1"/>
  <c r="L35" i="45"/>
  <c r="M35" i="45" s="1"/>
  <c r="L45" i="45"/>
  <c r="M45" i="45" s="1"/>
  <c r="L55" i="45"/>
  <c r="M55" i="45" s="1"/>
  <c r="L64" i="45"/>
  <c r="M64" i="45" s="1"/>
  <c r="L173" i="45"/>
  <c r="M173" i="45" s="1"/>
  <c r="L177" i="45"/>
  <c r="M177" i="45" s="1"/>
  <c r="L178" i="45"/>
  <c r="M178" i="45" s="1"/>
  <c r="L179" i="45"/>
  <c r="M179" i="45" s="1"/>
  <c r="L180" i="45"/>
  <c r="M180" i="45" s="1"/>
  <c r="L181" i="45"/>
  <c r="M181" i="45" s="1"/>
  <c r="L182" i="45"/>
  <c r="M182" i="45" s="1"/>
  <c r="L183" i="45"/>
  <c r="M183" i="45" s="1"/>
  <c r="L184" i="45"/>
  <c r="M184" i="45" s="1"/>
  <c r="L185" i="45"/>
  <c r="M185" i="45" s="1"/>
  <c r="L186" i="45"/>
  <c r="M186" i="45" s="1"/>
  <c r="L187" i="45"/>
  <c r="M187" i="45" s="1"/>
  <c r="L190" i="45"/>
  <c r="M190" i="45" s="1"/>
  <c r="L191" i="45"/>
  <c r="M191" i="45" s="1"/>
  <c r="L192" i="45"/>
  <c r="M192" i="45" s="1"/>
  <c r="L193" i="45"/>
  <c r="M193" i="45" s="1"/>
  <c r="L194" i="45"/>
  <c r="M194" i="45" s="1"/>
  <c r="L196" i="45"/>
  <c r="M196" i="45" s="1"/>
  <c r="L197" i="45"/>
  <c r="M197" i="45" s="1"/>
  <c r="L198" i="45"/>
  <c r="M198" i="45" s="1"/>
  <c r="L199" i="45"/>
  <c r="M199" i="45" s="1"/>
  <c r="L200" i="45"/>
  <c r="M200" i="45" s="1"/>
  <c r="L201" i="45"/>
  <c r="M201" i="45" s="1"/>
  <c r="L27" i="45"/>
  <c r="M27" i="45" s="1"/>
  <c r="L40" i="45"/>
  <c r="M40" i="45" s="1"/>
  <c r="L51" i="45"/>
  <c r="M51" i="45" s="1"/>
  <c r="L60" i="45"/>
  <c r="M60" i="45" s="1"/>
  <c r="L207" i="45"/>
  <c r="M207" i="45" s="1"/>
  <c r="L208" i="45"/>
  <c r="M208" i="45" s="1"/>
  <c r="L209" i="45"/>
  <c r="M209" i="45" s="1"/>
  <c r="L26" i="45"/>
  <c r="M26" i="45" s="1"/>
  <c r="L223" i="45"/>
  <c r="M223" i="45" s="1"/>
  <c r="L224" i="45"/>
  <c r="M224" i="45" s="1"/>
  <c r="L225" i="45"/>
  <c r="M225" i="45" s="1"/>
  <c r="L226" i="45"/>
  <c r="M226" i="45" s="1"/>
  <c r="L227" i="45"/>
  <c r="M227" i="45" s="1"/>
  <c r="L228" i="45"/>
  <c r="M228" i="45" s="1"/>
  <c r="L229" i="45"/>
  <c r="M229" i="45" s="1"/>
  <c r="L239" i="45"/>
  <c r="M239" i="45" s="1"/>
  <c r="L240" i="45"/>
  <c r="M240" i="45" s="1"/>
  <c r="L241" i="45"/>
  <c r="M241" i="45" s="1"/>
  <c r="L242" i="45"/>
  <c r="M242" i="45" s="1"/>
  <c r="L243" i="45"/>
  <c r="M243" i="45" s="1"/>
  <c r="L245" i="45"/>
  <c r="M245" i="45" s="1"/>
  <c r="L246" i="45"/>
  <c r="M246" i="45" s="1"/>
  <c r="L247" i="45"/>
  <c r="M247" i="45" s="1"/>
  <c r="L248" i="45"/>
  <c r="M248" i="45" s="1"/>
  <c r="L249" i="45"/>
  <c r="M249" i="45" s="1"/>
  <c r="L250" i="45"/>
  <c r="M250" i="45" s="1"/>
  <c r="L251" i="45"/>
  <c r="M251" i="45" s="1"/>
  <c r="L252" i="45"/>
  <c r="M252" i="45" s="1"/>
  <c r="L253" i="45"/>
  <c r="M253" i="45" s="1"/>
  <c r="L254" i="45"/>
  <c r="M254" i="45" s="1"/>
  <c r="L255" i="45"/>
  <c r="M255" i="45" s="1"/>
  <c r="L256" i="45"/>
  <c r="M256" i="45" s="1"/>
  <c r="L257" i="45"/>
  <c r="M257" i="45" s="1"/>
  <c r="L259" i="45"/>
  <c r="M259" i="45" s="1"/>
  <c r="L260" i="45"/>
  <c r="M260" i="45" s="1"/>
  <c r="L262" i="45"/>
  <c r="M262" i="45" s="1"/>
  <c r="L89" i="45"/>
  <c r="M89" i="45" s="1"/>
  <c r="L93" i="45"/>
  <c r="M93" i="45" s="1"/>
  <c r="L97" i="45"/>
  <c r="M97" i="45" s="1"/>
  <c r="L101" i="45"/>
  <c r="M101" i="45" s="1"/>
  <c r="L105" i="45"/>
  <c r="M105" i="45" s="1"/>
  <c r="L110" i="45"/>
  <c r="M110" i="45" s="1"/>
  <c r="L114" i="45"/>
  <c r="M114" i="45" s="1"/>
  <c r="L118" i="45"/>
  <c r="M118" i="45" s="1"/>
  <c r="L122" i="45"/>
  <c r="M122" i="45" s="1"/>
  <c r="L126" i="45"/>
  <c r="M126" i="45" s="1"/>
  <c r="L130" i="45"/>
  <c r="M130" i="45" s="1"/>
  <c r="L135" i="45"/>
  <c r="M135" i="45" s="1"/>
  <c r="L139" i="45"/>
  <c r="M139" i="45" s="1"/>
  <c r="L143" i="45"/>
  <c r="M143" i="45" s="1"/>
  <c r="L147" i="45"/>
  <c r="M147" i="45" s="1"/>
  <c r="L151" i="45"/>
  <c r="M151" i="45" s="1"/>
  <c r="L168" i="45"/>
  <c r="M168" i="45" s="1"/>
  <c r="L90" i="45"/>
  <c r="M90" i="45" s="1"/>
  <c r="L94" i="45"/>
  <c r="M94" i="45" s="1"/>
  <c r="L98" i="45"/>
  <c r="M98" i="45" s="1"/>
  <c r="L102" i="45"/>
  <c r="M102" i="45" s="1"/>
  <c r="L106" i="45"/>
  <c r="M106" i="45" s="1"/>
  <c r="L111" i="45"/>
  <c r="M111" i="45" s="1"/>
  <c r="L115" i="45"/>
  <c r="M115" i="45" s="1"/>
  <c r="L119" i="45"/>
  <c r="M119" i="45" s="1"/>
  <c r="L123" i="45"/>
  <c r="M123" i="45" s="1"/>
  <c r="L127" i="45"/>
  <c r="M127" i="45" s="1"/>
  <c r="L132" i="45"/>
  <c r="M132" i="45" s="1"/>
  <c r="L136" i="45"/>
  <c r="M136" i="45" s="1"/>
  <c r="L140" i="45"/>
  <c r="M140" i="45" s="1"/>
  <c r="L144" i="45"/>
  <c r="M144" i="45" s="1"/>
  <c r="L148" i="45"/>
  <c r="M148" i="45" s="1"/>
  <c r="L152" i="45"/>
  <c r="M152" i="45" s="1"/>
  <c r="L91" i="45"/>
  <c r="M91" i="45" s="1"/>
  <c r="L95" i="45"/>
  <c r="M95" i="45" s="1"/>
  <c r="L99" i="45"/>
  <c r="M99" i="45" s="1"/>
  <c r="L103" i="45"/>
  <c r="M103" i="45" s="1"/>
  <c r="L107" i="45"/>
  <c r="M107" i="45" s="1"/>
  <c r="L112" i="45"/>
  <c r="M112" i="45" s="1"/>
  <c r="L116" i="45"/>
  <c r="M116" i="45" s="1"/>
  <c r="L120" i="45"/>
  <c r="M120" i="45" s="1"/>
  <c r="L124" i="45"/>
  <c r="M124" i="45" s="1"/>
  <c r="L128" i="45"/>
  <c r="M128" i="45" s="1"/>
  <c r="L133" i="45"/>
  <c r="M133" i="45" s="1"/>
  <c r="L137" i="45"/>
  <c r="M137" i="45" s="1"/>
  <c r="L141" i="45"/>
  <c r="M141" i="45" s="1"/>
  <c r="L145" i="45"/>
  <c r="M145" i="45" s="1"/>
  <c r="L149" i="45"/>
  <c r="M149" i="45" s="1"/>
  <c r="L166" i="45"/>
  <c r="M166" i="45" s="1"/>
  <c r="L16" i="45"/>
  <c r="M16" i="45" s="1"/>
  <c r="L15" i="45"/>
  <c r="M15" i="45" s="1"/>
  <c r="L22" i="45"/>
  <c r="M22" i="45" s="1"/>
  <c r="L88" i="45"/>
  <c r="M88" i="45" s="1"/>
  <c r="L96" i="45"/>
  <c r="M96" i="45" s="1"/>
  <c r="L104" i="45"/>
  <c r="M104" i="45" s="1"/>
  <c r="L113" i="45"/>
  <c r="M113" i="45" s="1"/>
  <c r="L121" i="45"/>
  <c r="M121" i="45" s="1"/>
  <c r="L129" i="45"/>
  <c r="M129" i="45" s="1"/>
  <c r="L138" i="45"/>
  <c r="M138" i="45" s="1"/>
  <c r="L146" i="45"/>
  <c r="M146" i="45" s="1"/>
  <c r="L167" i="45"/>
  <c r="M167" i="45" s="1"/>
  <c r="L203" i="45"/>
  <c r="M203" i="45" s="1"/>
  <c r="L14" i="45"/>
  <c r="M14" i="45" s="1"/>
  <c r="L21" i="45"/>
  <c r="M21" i="45" s="1"/>
  <c r="L205" i="45"/>
  <c r="M205" i="45" s="1"/>
  <c r="L210" i="45"/>
  <c r="M210" i="45" s="1"/>
  <c r="L211" i="45"/>
  <c r="M211" i="45" s="1"/>
  <c r="L18" i="45"/>
  <c r="M18" i="45" s="1"/>
  <c r="L92" i="45"/>
  <c r="M92" i="45" s="1"/>
  <c r="L100" i="45"/>
  <c r="M100" i="45" s="1"/>
  <c r="L108" i="45"/>
  <c r="M108" i="45" s="1"/>
  <c r="L117" i="45"/>
  <c r="M117" i="45" s="1"/>
  <c r="L125" i="45"/>
  <c r="M125" i="45" s="1"/>
  <c r="L134" i="45"/>
  <c r="M134" i="45" s="1"/>
  <c r="L142" i="45"/>
  <c r="M142" i="45" s="1"/>
  <c r="L150" i="45"/>
  <c r="M150" i="45" s="1"/>
  <c r="L212" i="45"/>
  <c r="M212" i="45" s="1"/>
  <c r="L213" i="45"/>
  <c r="M213" i="45" s="1"/>
  <c r="L214" i="45"/>
  <c r="M214" i="45" s="1"/>
  <c r="L215" i="45"/>
  <c r="M215" i="45" s="1"/>
  <c r="L216" i="45"/>
  <c r="M216" i="45" s="1"/>
  <c r="L217" i="45"/>
  <c r="M217" i="45" s="1"/>
  <c r="L218" i="45"/>
  <c r="M218" i="45" s="1"/>
  <c r="L219" i="45"/>
  <c r="M219" i="45" s="1"/>
  <c r="L220" i="45"/>
  <c r="M220" i="45" s="1"/>
  <c r="L231" i="45"/>
  <c r="M231" i="45" s="1"/>
  <c r="L232" i="45"/>
  <c r="M232" i="45" s="1"/>
  <c r="L233" i="45"/>
  <c r="M233" i="45" s="1"/>
  <c r="L234" i="45"/>
  <c r="M234" i="45" s="1"/>
  <c r="L235" i="45"/>
  <c r="M235" i="45" s="1"/>
  <c r="L236" i="45"/>
  <c r="M236" i="45" s="1"/>
  <c r="L237" i="45"/>
  <c r="M237" i="45" s="1"/>
  <c r="W500" i="44" l="1"/>
  <c r="V500" i="44"/>
  <c r="W499" i="44"/>
  <c r="V499" i="44"/>
  <c r="W498" i="44"/>
  <c r="V498" i="44"/>
  <c r="W497" i="44"/>
  <c r="V497" i="44"/>
  <c r="W496" i="44"/>
  <c r="V496" i="44"/>
  <c r="W495" i="44"/>
  <c r="V495" i="44"/>
  <c r="W494" i="44"/>
  <c r="V494" i="44"/>
  <c r="W493" i="44"/>
  <c r="V493" i="44"/>
  <c r="W491" i="44"/>
  <c r="V491" i="44"/>
  <c r="W490" i="44"/>
  <c r="V490" i="44"/>
  <c r="W489" i="44"/>
  <c r="V489" i="44"/>
  <c r="W488" i="44"/>
  <c r="V488" i="44"/>
  <c r="W487" i="44"/>
  <c r="V487" i="44"/>
  <c r="W486" i="44"/>
  <c r="V486" i="44"/>
  <c r="F486" i="44"/>
  <c r="W485" i="44"/>
  <c r="V485" i="44"/>
  <c r="F485" i="44"/>
  <c r="W484" i="44"/>
  <c r="V484" i="44"/>
  <c r="W483" i="44"/>
  <c r="V483" i="44"/>
  <c r="W482" i="44"/>
  <c r="V482" i="44"/>
  <c r="W480" i="44"/>
  <c r="V480" i="44"/>
  <c r="W479" i="44"/>
  <c r="V479" i="44"/>
  <c r="W477" i="44"/>
  <c r="V477" i="44"/>
  <c r="W476" i="44"/>
  <c r="V476" i="44"/>
  <c r="W475" i="44"/>
  <c r="V475" i="44"/>
  <c r="W474" i="44"/>
  <c r="V474" i="44"/>
  <c r="W473" i="44"/>
  <c r="V473" i="44"/>
  <c r="W472" i="44"/>
  <c r="V472" i="44"/>
  <c r="F472" i="44"/>
  <c r="W471" i="44"/>
  <c r="V471" i="44"/>
  <c r="F471" i="44"/>
  <c r="W469" i="44"/>
  <c r="V469" i="44"/>
  <c r="F469" i="44"/>
  <c r="W468" i="44"/>
  <c r="V468" i="44"/>
  <c r="F468" i="44"/>
  <c r="W467" i="44"/>
  <c r="V467" i="44"/>
  <c r="F467" i="44"/>
  <c r="W466" i="44"/>
  <c r="V466" i="44"/>
  <c r="W465" i="44"/>
  <c r="V465" i="44"/>
  <c r="W464" i="44"/>
  <c r="V464" i="44"/>
  <c r="W463" i="44"/>
  <c r="V463" i="44"/>
  <c r="F463" i="44"/>
  <c r="W462" i="44"/>
  <c r="V462" i="44"/>
  <c r="F462" i="44"/>
  <c r="W461" i="44"/>
  <c r="V461" i="44"/>
  <c r="F461" i="44"/>
  <c r="W460" i="44"/>
  <c r="V460" i="44"/>
  <c r="F460" i="44"/>
  <c r="W459" i="44"/>
  <c r="V459" i="44"/>
  <c r="F459" i="44"/>
  <c r="W458" i="44"/>
  <c r="V458" i="44"/>
  <c r="F458" i="44"/>
  <c r="W457" i="44"/>
  <c r="V457" i="44"/>
  <c r="F457" i="44"/>
  <c r="W456" i="44"/>
  <c r="V456" i="44"/>
  <c r="F456" i="44"/>
  <c r="W454" i="44"/>
  <c r="V454" i="44"/>
  <c r="F454" i="44"/>
  <c r="W453" i="44"/>
  <c r="V453" i="44"/>
  <c r="F453" i="44"/>
  <c r="W452" i="44"/>
  <c r="V452" i="44"/>
  <c r="W451" i="44"/>
  <c r="V451" i="44"/>
  <c r="W450" i="44"/>
  <c r="V450" i="44"/>
  <c r="W449" i="44"/>
  <c r="V449" i="44"/>
  <c r="F449" i="44"/>
  <c r="W447" i="44"/>
  <c r="V447" i="44"/>
  <c r="W446" i="44"/>
  <c r="V446" i="44"/>
  <c r="W445" i="44"/>
  <c r="V445" i="44"/>
  <c r="W444" i="44"/>
  <c r="V444" i="44"/>
  <c r="W443" i="44"/>
  <c r="V443" i="44"/>
  <c r="W442" i="44"/>
  <c r="V442" i="44"/>
  <c r="W441" i="44"/>
  <c r="V441" i="44"/>
  <c r="W440" i="44"/>
  <c r="V440" i="44"/>
  <c r="W439" i="44"/>
  <c r="V439" i="44"/>
  <c r="W438" i="44"/>
  <c r="V438" i="44"/>
  <c r="W437" i="44"/>
  <c r="V437" i="44"/>
  <c r="W436" i="44"/>
  <c r="V436" i="44"/>
  <c r="W435" i="44"/>
  <c r="V435" i="44"/>
  <c r="W434" i="44"/>
  <c r="V434" i="44"/>
  <c r="W432" i="44"/>
  <c r="V432" i="44"/>
  <c r="F432" i="44"/>
  <c r="W431" i="44"/>
  <c r="V431" i="44"/>
  <c r="F431" i="44"/>
  <c r="W430" i="44"/>
  <c r="V430" i="44"/>
  <c r="W429" i="44"/>
  <c r="V429" i="44"/>
  <c r="F429" i="44"/>
  <c r="W428" i="44"/>
  <c r="V428" i="44"/>
  <c r="F428" i="44"/>
  <c r="W427" i="44"/>
  <c r="V427" i="44"/>
  <c r="W426" i="44"/>
  <c r="V426" i="44"/>
  <c r="F426" i="44"/>
  <c r="W425" i="44"/>
  <c r="V425" i="44"/>
  <c r="F425" i="44"/>
  <c r="W424" i="44"/>
  <c r="V424" i="44"/>
  <c r="F424" i="44"/>
  <c r="W422" i="44"/>
  <c r="V422" i="44"/>
  <c r="W421" i="44"/>
  <c r="V421" i="44"/>
  <c r="W418" i="44"/>
  <c r="V418" i="44"/>
  <c r="W417" i="44"/>
  <c r="V417" i="44"/>
  <c r="W416" i="44"/>
  <c r="V416" i="44"/>
  <c r="W415" i="44"/>
  <c r="V415" i="44"/>
  <c r="W413" i="44"/>
  <c r="V413" i="44"/>
  <c r="W411" i="44"/>
  <c r="V411" i="44"/>
  <c r="W410" i="44"/>
  <c r="V410" i="44"/>
  <c r="W409" i="44"/>
  <c r="V409" i="44"/>
  <c r="W408" i="44"/>
  <c r="V408" i="44"/>
  <c r="W407" i="44"/>
  <c r="V407" i="44"/>
  <c r="W404" i="44"/>
  <c r="V404" i="44"/>
  <c r="W403" i="44"/>
  <c r="V403" i="44"/>
  <c r="W402" i="44"/>
  <c r="V402" i="44"/>
  <c r="W399" i="44"/>
  <c r="V399" i="44"/>
  <c r="W398" i="44"/>
  <c r="V398" i="44"/>
  <c r="W396" i="44"/>
  <c r="V396" i="44"/>
  <c r="W395" i="44"/>
  <c r="V395" i="44"/>
  <c r="W394" i="44"/>
  <c r="V394" i="44"/>
  <c r="W393" i="44"/>
  <c r="V393" i="44"/>
  <c r="W392" i="44"/>
  <c r="V392" i="44"/>
  <c r="W389" i="44"/>
  <c r="V389" i="44"/>
  <c r="W388" i="44"/>
  <c r="V388" i="44"/>
  <c r="W387" i="44"/>
  <c r="V387" i="44"/>
  <c r="W386" i="44"/>
  <c r="V386" i="44"/>
  <c r="W385" i="44"/>
  <c r="V385" i="44"/>
  <c r="W384" i="44"/>
  <c r="V384" i="44"/>
  <c r="W383" i="44"/>
  <c r="V383" i="44"/>
  <c r="W382" i="44"/>
  <c r="V382" i="44"/>
  <c r="W378" i="44"/>
  <c r="V378" i="44"/>
  <c r="W377" i="44"/>
  <c r="V377" i="44"/>
  <c r="W376" i="44"/>
  <c r="V376" i="44"/>
  <c r="W375" i="44"/>
  <c r="V375" i="44"/>
  <c r="W374" i="44"/>
  <c r="V374" i="44"/>
  <c r="W373" i="44"/>
  <c r="V373" i="44"/>
  <c r="W372" i="44"/>
  <c r="V372" i="44"/>
  <c r="W371" i="44"/>
  <c r="V371" i="44"/>
  <c r="W370" i="44"/>
  <c r="V370" i="44"/>
  <c r="W369" i="44"/>
  <c r="V369" i="44"/>
  <c r="W368" i="44"/>
  <c r="V368" i="44"/>
  <c r="W367" i="44"/>
  <c r="V367" i="44"/>
  <c r="F367" i="44"/>
  <c r="W366" i="44"/>
  <c r="V366" i="44"/>
  <c r="W365" i="44"/>
  <c r="V365" i="44"/>
  <c r="W364" i="44"/>
  <c r="V364" i="44"/>
  <c r="W363" i="44"/>
  <c r="V363" i="44"/>
  <c r="W362" i="44"/>
  <c r="V362" i="44"/>
  <c r="W361" i="44"/>
  <c r="V361" i="44"/>
  <c r="W360" i="44"/>
  <c r="V360" i="44"/>
  <c r="W358" i="44"/>
  <c r="V358" i="44"/>
  <c r="W357" i="44"/>
  <c r="V357" i="44"/>
  <c r="W356" i="44"/>
  <c r="V356" i="44"/>
  <c r="W355" i="44"/>
  <c r="V355" i="44"/>
  <c r="W354" i="44"/>
  <c r="V354" i="44"/>
  <c r="W353" i="44"/>
  <c r="V353" i="44"/>
  <c r="W352" i="44"/>
  <c r="V352" i="44"/>
  <c r="W351" i="44"/>
  <c r="V351" i="44"/>
  <c r="W350" i="44"/>
  <c r="V350" i="44"/>
  <c r="W349" i="44"/>
  <c r="V349" i="44"/>
  <c r="W348" i="44"/>
  <c r="V348" i="44"/>
  <c r="W347" i="44"/>
  <c r="V347" i="44"/>
  <c r="W346" i="44"/>
  <c r="V346" i="44"/>
  <c r="W345" i="44"/>
  <c r="V345" i="44"/>
  <c r="W344" i="44"/>
  <c r="V344" i="44"/>
  <c r="W343" i="44"/>
  <c r="V343" i="44"/>
  <c r="W342" i="44"/>
  <c r="V342" i="44"/>
  <c r="W341" i="44"/>
  <c r="V341" i="44"/>
  <c r="W340" i="44"/>
  <c r="V340" i="44"/>
  <c r="W339" i="44"/>
  <c r="V339" i="44"/>
  <c r="W338" i="44"/>
  <c r="V338" i="44"/>
  <c r="W337" i="44"/>
  <c r="V337" i="44"/>
  <c r="W336" i="44"/>
  <c r="V336" i="44"/>
  <c r="W335" i="44"/>
  <c r="V335" i="44"/>
  <c r="W334" i="44"/>
  <c r="V334" i="44"/>
  <c r="W333" i="44"/>
  <c r="V333" i="44"/>
  <c r="W332" i="44"/>
  <c r="V332" i="44"/>
  <c r="W330" i="44"/>
  <c r="V330" i="44"/>
  <c r="W329" i="44"/>
  <c r="V329" i="44"/>
  <c r="W328" i="44"/>
  <c r="V328" i="44"/>
  <c r="W327" i="44"/>
  <c r="V327" i="44"/>
  <c r="W326" i="44"/>
  <c r="V326" i="44"/>
  <c r="W325" i="44"/>
  <c r="V325" i="44"/>
  <c r="W324" i="44"/>
  <c r="V324" i="44"/>
  <c r="W323" i="44"/>
  <c r="V323" i="44"/>
  <c r="W322" i="44"/>
  <c r="V322" i="44"/>
  <c r="W321" i="44"/>
  <c r="V321" i="44"/>
  <c r="W320" i="44"/>
  <c r="V320" i="44"/>
  <c r="W319" i="44"/>
  <c r="V319" i="44"/>
  <c r="W318" i="44"/>
  <c r="V318" i="44"/>
  <c r="W317" i="44"/>
  <c r="V317" i="44"/>
  <c r="W316" i="44"/>
  <c r="V316" i="44"/>
  <c r="W315" i="44"/>
  <c r="V315" i="44"/>
  <c r="W314" i="44"/>
  <c r="V314" i="44"/>
  <c r="W312" i="44"/>
  <c r="V312" i="44"/>
  <c r="W311" i="44"/>
  <c r="V311" i="44"/>
  <c r="W310" i="44"/>
  <c r="V310" i="44"/>
  <c r="W309" i="44"/>
  <c r="V309" i="44"/>
  <c r="F309" i="44"/>
  <c r="W308" i="44"/>
  <c r="V308" i="44"/>
  <c r="W307" i="44"/>
  <c r="V307" i="44"/>
  <c r="W306" i="44"/>
  <c r="V306" i="44"/>
  <c r="W305" i="44"/>
  <c r="V305" i="44"/>
  <c r="W304" i="44"/>
  <c r="V304" i="44"/>
  <c r="W303" i="44"/>
  <c r="V303" i="44"/>
  <c r="W302" i="44"/>
  <c r="V302" i="44"/>
  <c r="W299" i="44"/>
  <c r="V299" i="44"/>
  <c r="W298" i="44"/>
  <c r="V298" i="44"/>
  <c r="W297" i="44"/>
  <c r="V297" i="44"/>
  <c r="W296" i="44"/>
  <c r="V296" i="44"/>
  <c r="W295" i="44"/>
  <c r="V295" i="44"/>
  <c r="W294" i="44"/>
  <c r="V294" i="44"/>
  <c r="W293" i="44"/>
  <c r="V293" i="44"/>
  <c r="W292" i="44"/>
  <c r="V292" i="44"/>
  <c r="W291" i="44"/>
  <c r="V291" i="44"/>
  <c r="W290" i="44"/>
  <c r="V290" i="44"/>
  <c r="W289" i="44"/>
  <c r="V289" i="44"/>
  <c r="W288" i="44"/>
  <c r="V288" i="44"/>
  <c r="W287" i="44"/>
  <c r="V287" i="44"/>
  <c r="W286" i="44"/>
  <c r="V286" i="44"/>
  <c r="W285" i="44"/>
  <c r="V285" i="44"/>
  <c r="W284" i="44"/>
  <c r="V284" i="44"/>
  <c r="W283" i="44"/>
  <c r="V283" i="44"/>
  <c r="W282" i="44"/>
  <c r="V282" i="44"/>
  <c r="W281" i="44"/>
  <c r="V281" i="44"/>
  <c r="W280" i="44"/>
  <c r="V280" i="44"/>
  <c r="W279" i="44"/>
  <c r="V279" i="44"/>
  <c r="W278" i="44"/>
  <c r="V278" i="44"/>
  <c r="W276" i="44"/>
  <c r="V276" i="44"/>
  <c r="W275" i="44"/>
  <c r="V275" i="44"/>
  <c r="W274" i="44"/>
  <c r="V274" i="44"/>
  <c r="W273" i="44"/>
  <c r="V273" i="44"/>
  <c r="W272" i="44"/>
  <c r="V272" i="44"/>
  <c r="W271" i="44"/>
  <c r="V271" i="44"/>
  <c r="W270" i="44"/>
  <c r="V270" i="44"/>
  <c r="W269" i="44"/>
  <c r="V269" i="44"/>
  <c r="W267" i="44"/>
  <c r="V267" i="44"/>
  <c r="W266" i="44"/>
  <c r="V266" i="44"/>
  <c r="W265" i="44"/>
  <c r="V265" i="44"/>
  <c r="W264" i="44"/>
  <c r="V264" i="44"/>
  <c r="W263" i="44"/>
  <c r="V263" i="44"/>
  <c r="W262" i="44"/>
  <c r="V262" i="44"/>
  <c r="W261" i="44"/>
  <c r="V261" i="44"/>
  <c r="F261" i="44"/>
  <c r="W260" i="44"/>
  <c r="V260" i="44"/>
  <c r="F260" i="44"/>
  <c r="W259" i="44"/>
  <c r="V259" i="44"/>
  <c r="F259" i="44"/>
  <c r="W258" i="44"/>
  <c r="V258" i="44"/>
  <c r="F258" i="44"/>
  <c r="W255" i="44"/>
  <c r="V255" i="44"/>
  <c r="W254" i="44"/>
  <c r="V254" i="44"/>
  <c r="F254" i="44"/>
  <c r="W253" i="44"/>
  <c r="V253" i="44"/>
  <c r="F253" i="44"/>
  <c r="W252" i="44"/>
  <c r="V252" i="44"/>
  <c r="F252" i="44"/>
  <c r="W251" i="44"/>
  <c r="V251" i="44"/>
  <c r="F251" i="44"/>
  <c r="W250" i="44"/>
  <c r="V250" i="44"/>
  <c r="F250" i="44"/>
  <c r="W249" i="44"/>
  <c r="V249" i="44"/>
  <c r="F249" i="44"/>
  <c r="W248" i="44"/>
  <c r="V248" i="44"/>
  <c r="F248" i="44"/>
  <c r="W247" i="44"/>
  <c r="V247" i="44"/>
  <c r="F247" i="44"/>
  <c r="W246" i="44"/>
  <c r="V246" i="44"/>
  <c r="F246" i="44"/>
  <c r="W245" i="44"/>
  <c r="V245" i="44"/>
  <c r="F245" i="44"/>
  <c r="W244" i="44"/>
  <c r="V244" i="44"/>
  <c r="F244" i="44"/>
  <c r="W243" i="44"/>
  <c r="V243" i="44"/>
  <c r="F243" i="44"/>
  <c r="W242" i="44"/>
  <c r="V242" i="44"/>
  <c r="W241" i="44"/>
  <c r="V241" i="44"/>
  <c r="W240" i="44"/>
  <c r="V240" i="44"/>
  <c r="W239" i="44"/>
  <c r="V239" i="44"/>
  <c r="F239" i="44"/>
  <c r="W238" i="44"/>
  <c r="V238" i="44"/>
  <c r="F238" i="44"/>
  <c r="W237" i="44"/>
  <c r="V237" i="44"/>
  <c r="F237" i="44"/>
  <c r="W236" i="44"/>
  <c r="V236" i="44"/>
  <c r="F236" i="44"/>
  <c r="W235" i="44"/>
  <c r="V235" i="44"/>
  <c r="F235" i="44"/>
  <c r="W233" i="44"/>
  <c r="V233" i="44"/>
  <c r="F233" i="44"/>
  <c r="W232" i="44"/>
  <c r="V232" i="44"/>
  <c r="W231" i="44"/>
  <c r="V231" i="44"/>
  <c r="W230" i="44"/>
  <c r="V230" i="44"/>
  <c r="W229" i="44"/>
  <c r="V229" i="44"/>
  <c r="F229" i="44"/>
  <c r="W228" i="44"/>
  <c r="V228" i="44"/>
  <c r="F228" i="44"/>
  <c r="W227" i="44"/>
  <c r="V227" i="44"/>
  <c r="F227" i="44"/>
  <c r="W223" i="44"/>
  <c r="V223" i="44"/>
  <c r="W222" i="44"/>
  <c r="V222" i="44"/>
  <c r="W221" i="44"/>
  <c r="V221" i="44"/>
  <c r="W220" i="44"/>
  <c r="V220" i="44"/>
  <c r="W219" i="44"/>
  <c r="V219" i="44"/>
  <c r="W218" i="44"/>
  <c r="V218" i="44"/>
  <c r="W217" i="44"/>
  <c r="V217" i="44"/>
  <c r="W216" i="44"/>
  <c r="V216" i="44"/>
  <c r="W214" i="44"/>
  <c r="V214" i="44"/>
  <c r="W213" i="44"/>
  <c r="V213" i="44"/>
  <c r="W212" i="44"/>
  <c r="V212" i="44"/>
  <c r="W211" i="44"/>
  <c r="V211" i="44"/>
  <c r="W210" i="44"/>
  <c r="V210" i="44"/>
  <c r="W209" i="44"/>
  <c r="V209" i="44"/>
  <c r="W208" i="44"/>
  <c r="V208" i="44"/>
  <c r="W207" i="44"/>
  <c r="V207" i="44"/>
  <c r="W206" i="44"/>
  <c r="V206" i="44"/>
  <c r="W205" i="44"/>
  <c r="V205" i="44"/>
  <c r="W203" i="44"/>
  <c r="V203" i="44"/>
  <c r="W202" i="44"/>
  <c r="V202" i="44"/>
  <c r="W201" i="44"/>
  <c r="V201" i="44"/>
  <c r="W200" i="44"/>
  <c r="V200" i="44"/>
  <c r="W199" i="44"/>
  <c r="V199" i="44"/>
  <c r="W198" i="44"/>
  <c r="V198" i="44"/>
  <c r="W197" i="44"/>
  <c r="V197" i="44"/>
  <c r="W196" i="44"/>
  <c r="V196" i="44"/>
  <c r="W195" i="44"/>
  <c r="V195" i="44"/>
  <c r="W194" i="44"/>
  <c r="V194" i="44"/>
  <c r="W193" i="44"/>
  <c r="V193" i="44"/>
  <c r="W192" i="44"/>
  <c r="V192" i="44"/>
  <c r="W191" i="44"/>
  <c r="V191" i="44"/>
  <c r="W190" i="44"/>
  <c r="V190" i="44"/>
  <c r="W188" i="44"/>
  <c r="V188" i="44"/>
  <c r="W187" i="44"/>
  <c r="V187" i="44"/>
  <c r="W185" i="44"/>
  <c r="V185" i="44"/>
  <c r="W184" i="44"/>
  <c r="V184" i="44"/>
  <c r="W182" i="44"/>
  <c r="V182" i="44"/>
  <c r="W181" i="44"/>
  <c r="V181" i="44"/>
  <c r="W180" i="44"/>
  <c r="V180" i="44"/>
  <c r="W179" i="44"/>
  <c r="V179" i="44"/>
  <c r="W175" i="44"/>
  <c r="V175" i="44"/>
  <c r="W174" i="44"/>
  <c r="V174" i="44"/>
  <c r="W173" i="44"/>
  <c r="V173" i="44"/>
  <c r="W171" i="44"/>
  <c r="V171" i="44"/>
  <c r="W170" i="44"/>
  <c r="V170" i="44"/>
  <c r="W169" i="44"/>
  <c r="V169" i="44"/>
  <c r="W167" i="44"/>
  <c r="V167" i="44"/>
  <c r="W166" i="44"/>
  <c r="V166" i="44"/>
  <c r="W165" i="44"/>
  <c r="V165" i="44"/>
  <c r="W163" i="44"/>
  <c r="V163" i="44"/>
  <c r="W162" i="44"/>
  <c r="V162" i="44"/>
  <c r="W160" i="44"/>
  <c r="V160" i="44"/>
  <c r="W159" i="44"/>
  <c r="V159" i="44"/>
  <c r="W158" i="44"/>
  <c r="V158" i="44"/>
  <c r="W157" i="44"/>
  <c r="V157" i="44"/>
  <c r="F157" i="44"/>
  <c r="W156" i="44"/>
  <c r="V156" i="44"/>
  <c r="F156" i="44"/>
  <c r="W155" i="44"/>
  <c r="V155" i="44"/>
  <c r="F155" i="44"/>
  <c r="W154" i="44"/>
  <c r="V154" i="44"/>
  <c r="F154" i="44"/>
  <c r="W153" i="44"/>
  <c r="V153" i="44"/>
  <c r="F153" i="44"/>
  <c r="W152" i="44"/>
  <c r="V152" i="44"/>
  <c r="F152" i="44"/>
  <c r="W151" i="44"/>
  <c r="V151" i="44"/>
  <c r="F151" i="44"/>
  <c r="W150" i="44"/>
  <c r="V150" i="44"/>
  <c r="F150" i="44"/>
  <c r="W149" i="44"/>
  <c r="V149" i="44"/>
  <c r="F149" i="44"/>
  <c r="W148" i="44"/>
  <c r="V148" i="44"/>
  <c r="F148" i="44"/>
  <c r="W146" i="44"/>
  <c r="V146" i="44"/>
  <c r="F146" i="44"/>
  <c r="W145" i="44"/>
  <c r="V145" i="44"/>
  <c r="F145" i="44"/>
  <c r="W144" i="44"/>
  <c r="V144" i="44"/>
  <c r="F144" i="44"/>
  <c r="W143" i="44"/>
  <c r="V143" i="44"/>
  <c r="F143" i="44"/>
  <c r="W142" i="44"/>
  <c r="V142" i="44"/>
  <c r="F142" i="44"/>
  <c r="W141" i="44"/>
  <c r="V141" i="44"/>
  <c r="F141" i="44"/>
  <c r="W140" i="44"/>
  <c r="V140" i="44"/>
  <c r="F140" i="44"/>
  <c r="W139" i="44"/>
  <c r="V139" i="44"/>
  <c r="F139" i="44"/>
  <c r="W138" i="44"/>
  <c r="V138" i="44"/>
  <c r="F138" i="44"/>
  <c r="W136" i="44"/>
  <c r="V136" i="44"/>
  <c r="F136" i="44"/>
  <c r="W135" i="44"/>
  <c r="V135" i="44"/>
  <c r="F135" i="44"/>
  <c r="W134" i="44"/>
  <c r="V134" i="44"/>
  <c r="F134" i="44"/>
  <c r="W133" i="44"/>
  <c r="V133" i="44"/>
  <c r="F133" i="44"/>
  <c r="W132" i="44"/>
  <c r="V132" i="44"/>
  <c r="F132" i="44"/>
  <c r="W131" i="44"/>
  <c r="V131" i="44"/>
  <c r="F131" i="44"/>
  <c r="W130" i="44"/>
  <c r="V130" i="44"/>
  <c r="F130" i="44"/>
  <c r="W129" i="44"/>
  <c r="V129" i="44"/>
  <c r="F129" i="44"/>
  <c r="W128" i="44"/>
  <c r="V128" i="44"/>
  <c r="F128" i="44"/>
  <c r="W126" i="44"/>
  <c r="V126" i="44"/>
  <c r="F126" i="44"/>
  <c r="W125" i="44"/>
  <c r="V125" i="44"/>
  <c r="F125" i="44"/>
  <c r="W124" i="44"/>
  <c r="V124" i="44"/>
  <c r="F124" i="44"/>
  <c r="W123" i="44"/>
  <c r="V123" i="44"/>
  <c r="F123" i="44"/>
  <c r="W122" i="44"/>
  <c r="V122" i="44"/>
  <c r="F122" i="44"/>
  <c r="W121" i="44"/>
  <c r="V121" i="44"/>
  <c r="F121" i="44"/>
  <c r="W120" i="44"/>
  <c r="V120" i="44"/>
  <c r="F120" i="44"/>
  <c r="W119" i="44"/>
  <c r="V119" i="44"/>
  <c r="F119" i="44"/>
  <c r="W118" i="44"/>
  <c r="V118" i="44"/>
  <c r="F118" i="44"/>
  <c r="W116" i="44"/>
  <c r="V116" i="44"/>
  <c r="F116" i="44"/>
  <c r="W115" i="44"/>
  <c r="V115" i="44"/>
  <c r="F115" i="44"/>
  <c r="W114" i="44"/>
  <c r="V114" i="44"/>
  <c r="F114" i="44"/>
  <c r="W113" i="44"/>
  <c r="V113" i="44"/>
  <c r="F113" i="44"/>
  <c r="W112" i="44"/>
  <c r="V112" i="44"/>
  <c r="F112" i="44"/>
  <c r="W110" i="44"/>
  <c r="V110" i="44"/>
  <c r="F110" i="44"/>
  <c r="W109" i="44"/>
  <c r="V109" i="44"/>
  <c r="F109" i="44"/>
  <c r="W108" i="44"/>
  <c r="V108" i="44"/>
  <c r="F108" i="44"/>
  <c r="W107" i="44"/>
  <c r="V107" i="44"/>
  <c r="F107" i="44"/>
  <c r="W106" i="44"/>
  <c r="V106" i="44"/>
  <c r="F106" i="44"/>
  <c r="W105" i="44"/>
  <c r="V105" i="44"/>
  <c r="F105" i="44"/>
  <c r="W103" i="44"/>
  <c r="V103" i="44"/>
  <c r="F103" i="44"/>
  <c r="W102" i="44"/>
  <c r="V102" i="44"/>
  <c r="F102" i="44"/>
  <c r="W101" i="44"/>
  <c r="V101" i="44"/>
  <c r="F101" i="44"/>
  <c r="W100" i="44"/>
  <c r="V100" i="44"/>
  <c r="F100" i="44"/>
  <c r="W99" i="44"/>
  <c r="V99" i="44"/>
  <c r="F99" i="44"/>
  <c r="W98" i="44"/>
  <c r="V98" i="44"/>
  <c r="F98" i="44"/>
  <c r="W97" i="44"/>
  <c r="V97" i="44"/>
  <c r="F97" i="44"/>
  <c r="W95" i="44"/>
  <c r="V95" i="44"/>
  <c r="F95" i="44"/>
  <c r="W94" i="44"/>
  <c r="V94" i="44"/>
  <c r="F94" i="44"/>
  <c r="W93" i="44"/>
  <c r="V93" i="44"/>
  <c r="F93" i="44"/>
  <c r="W92" i="44"/>
  <c r="V92" i="44"/>
  <c r="F92" i="44"/>
  <c r="W91" i="44"/>
  <c r="V91" i="44"/>
  <c r="F91" i="44"/>
  <c r="W90" i="44"/>
  <c r="V90" i="44"/>
  <c r="F90" i="44"/>
  <c r="W89" i="44"/>
  <c r="V89" i="44"/>
  <c r="F89" i="44"/>
  <c r="W87" i="44"/>
  <c r="V87" i="44"/>
  <c r="F87" i="44"/>
  <c r="W86" i="44"/>
  <c r="V86" i="44"/>
  <c r="F86" i="44"/>
  <c r="W85" i="44"/>
  <c r="V85" i="44"/>
  <c r="F85" i="44"/>
  <c r="W84" i="44"/>
  <c r="V84" i="44"/>
  <c r="F84" i="44"/>
  <c r="W83" i="44"/>
  <c r="V83" i="44"/>
  <c r="F83" i="44"/>
  <c r="W82" i="44"/>
  <c r="V82" i="44"/>
  <c r="F82" i="44"/>
  <c r="W81" i="44"/>
  <c r="V81" i="44"/>
  <c r="F81" i="44"/>
  <c r="W79" i="44"/>
  <c r="V79" i="44"/>
  <c r="W78" i="44"/>
  <c r="V78" i="44"/>
  <c r="W77" i="44"/>
  <c r="V77" i="44"/>
  <c r="W76" i="44"/>
  <c r="V76" i="44"/>
  <c r="W75" i="44"/>
  <c r="V75" i="44"/>
  <c r="W74" i="44"/>
  <c r="V74" i="44"/>
  <c r="W73" i="44"/>
  <c r="V73" i="44"/>
  <c r="W72" i="44"/>
  <c r="V72" i="44"/>
  <c r="W68" i="44"/>
  <c r="V68" i="44"/>
  <c r="W67" i="44"/>
  <c r="V67" i="44"/>
  <c r="W66" i="44"/>
  <c r="V66" i="44"/>
  <c r="W65" i="44"/>
  <c r="V65" i="44"/>
  <c r="W64" i="44"/>
  <c r="V64" i="44"/>
  <c r="W63" i="44"/>
  <c r="V63" i="44"/>
  <c r="W62" i="44"/>
  <c r="V62" i="44"/>
  <c r="W61" i="44"/>
  <c r="V61" i="44"/>
  <c r="W60" i="44"/>
  <c r="V60" i="44"/>
  <c r="W58" i="44"/>
  <c r="V58" i="44"/>
  <c r="W57" i="44"/>
  <c r="V57" i="44"/>
  <c r="W56" i="44"/>
  <c r="V56" i="44"/>
  <c r="W55" i="44"/>
  <c r="V55" i="44"/>
  <c r="W54" i="44"/>
  <c r="V54" i="44"/>
  <c r="W53" i="44"/>
  <c r="V53" i="44"/>
  <c r="W52" i="44"/>
  <c r="V52" i="44"/>
  <c r="W51" i="44"/>
  <c r="V51" i="44"/>
  <c r="W49" i="44"/>
  <c r="V49" i="44"/>
  <c r="W48" i="44"/>
  <c r="V48" i="44"/>
  <c r="W47" i="44"/>
  <c r="V47" i="44"/>
  <c r="W46" i="44"/>
  <c r="V46" i="44"/>
  <c r="W45" i="44"/>
  <c r="V45" i="44"/>
  <c r="W44" i="44"/>
  <c r="V44" i="44"/>
  <c r="W43" i="44"/>
  <c r="V43" i="44"/>
  <c r="W42" i="44"/>
  <c r="V42" i="44"/>
  <c r="W40" i="44"/>
  <c r="V40" i="44"/>
  <c r="F40" i="44"/>
  <c r="W39" i="44"/>
  <c r="V39" i="44"/>
  <c r="F39" i="44"/>
  <c r="W38" i="44"/>
  <c r="V38" i="44"/>
  <c r="F38" i="44"/>
  <c r="W36" i="44"/>
  <c r="V36" i="44"/>
  <c r="F36" i="44"/>
  <c r="W35" i="44"/>
  <c r="V35" i="44"/>
  <c r="F35" i="44"/>
  <c r="W34" i="44"/>
  <c r="V34" i="44"/>
  <c r="F34" i="44"/>
  <c r="W32" i="44"/>
  <c r="V32" i="44"/>
  <c r="F32" i="44"/>
  <c r="W31" i="44"/>
  <c r="V31" i="44"/>
  <c r="F31" i="44"/>
  <c r="W30" i="44"/>
  <c r="V30" i="44"/>
  <c r="F30" i="44"/>
  <c r="W25" i="44"/>
  <c r="V25" i="44"/>
  <c r="F25" i="44"/>
  <c r="W24" i="44"/>
  <c r="V24" i="44"/>
  <c r="F24" i="44"/>
  <c r="W23" i="44"/>
  <c r="V23" i="44"/>
  <c r="F23" i="44"/>
  <c r="W20" i="44"/>
  <c r="V20" i="44"/>
  <c r="F20" i="44"/>
  <c r="W19" i="44"/>
  <c r="V19" i="44"/>
  <c r="F19" i="44"/>
  <c r="W16" i="44"/>
  <c r="V16" i="44"/>
  <c r="F16" i="44"/>
  <c r="W14" i="44"/>
  <c r="V14" i="44"/>
  <c r="F14" i="44"/>
  <c r="W13" i="44"/>
  <c r="V13" i="44"/>
  <c r="F13" i="44"/>
  <c r="W12" i="44"/>
  <c r="V12" i="44"/>
  <c r="F12" i="44"/>
  <c r="C21" i="36" l="1"/>
  <c r="C137" i="36" l="1"/>
  <c r="B137" i="36"/>
  <c r="C136" i="36"/>
  <c r="B136" i="36"/>
  <c r="C135" i="36"/>
  <c r="B135" i="36"/>
  <c r="C133" i="36"/>
  <c r="B133" i="36"/>
  <c r="C132" i="36"/>
  <c r="B132" i="36"/>
  <c r="C131" i="36"/>
  <c r="B131" i="36"/>
  <c r="C130" i="36"/>
  <c r="B130" i="36"/>
  <c r="C129" i="36"/>
  <c r="B129" i="36"/>
  <c r="I78" i="36"/>
  <c r="G78" i="36"/>
  <c r="E78" i="36"/>
  <c r="C78" i="36"/>
  <c r="I77" i="36"/>
  <c r="I79" i="36" s="1"/>
  <c r="G77" i="36"/>
  <c r="E77" i="36"/>
  <c r="C77" i="36"/>
  <c r="H56" i="36"/>
  <c r="G56" i="36"/>
  <c r="F56" i="36"/>
  <c r="E56" i="36"/>
  <c r="D56" i="36"/>
  <c r="C56" i="36"/>
  <c r="B56" i="36"/>
  <c r="H55" i="36"/>
  <c r="G55" i="36"/>
  <c r="F55" i="36"/>
  <c r="E55" i="36"/>
  <c r="D55" i="36"/>
  <c r="C55" i="36"/>
  <c r="B55" i="36"/>
  <c r="H54" i="36"/>
  <c r="G54" i="36"/>
  <c r="F54" i="36"/>
  <c r="E54" i="36"/>
  <c r="D54" i="36"/>
  <c r="C54" i="36"/>
  <c r="B54" i="36"/>
  <c r="H53" i="36"/>
  <c r="G53" i="36"/>
  <c r="F53" i="36"/>
  <c r="E53" i="36"/>
  <c r="D53" i="36"/>
  <c r="C53" i="36"/>
  <c r="B53" i="36"/>
  <c r="H52" i="36"/>
  <c r="G52" i="36"/>
  <c r="F52" i="36"/>
  <c r="E52" i="36"/>
  <c r="D52" i="36"/>
  <c r="C52" i="36"/>
  <c r="B52" i="36"/>
  <c r="H51" i="36"/>
  <c r="G51" i="36"/>
  <c r="F51" i="36"/>
  <c r="E51" i="36"/>
  <c r="D51" i="36"/>
  <c r="C51" i="36"/>
  <c r="B51" i="36"/>
  <c r="E43" i="36"/>
  <c r="C42" i="36"/>
  <c r="I20" i="36"/>
  <c r="G20" i="36"/>
  <c r="E20" i="36"/>
  <c r="C20" i="36"/>
  <c r="I19" i="36"/>
  <c r="G19" i="36"/>
  <c r="E19" i="36"/>
  <c r="C19" i="36"/>
  <c r="G21" i="36" l="1"/>
  <c r="E21" i="36"/>
  <c r="E42" i="36"/>
  <c r="E44" i="36" s="1"/>
  <c r="C43" i="36"/>
  <c r="C44" i="36" s="1"/>
  <c r="C122" i="36"/>
  <c r="I21" i="36"/>
  <c r="C121" i="36"/>
  <c r="G79" i="36"/>
  <c r="E79" i="36"/>
  <c r="C79" i="36"/>
  <c r="C100" i="36"/>
  <c r="C99" i="36"/>
  <c r="C123" i="36" l="1"/>
  <c r="C101" i="36"/>
</calcChain>
</file>

<file path=xl/comments1.xml><?xml version="1.0" encoding="utf-8"?>
<comments xmlns="http://schemas.openxmlformats.org/spreadsheetml/2006/main">
  <authors>
    <author>Костюченко Валерий Владиславович</author>
  </authors>
  <commentList>
    <comment ref="B257"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sharedStrings.xml><?xml version="1.0" encoding="utf-8"?>
<sst xmlns="http://schemas.openxmlformats.org/spreadsheetml/2006/main" count="6637" uniqueCount="2155">
  <si>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</si>
  <si>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</si>
  <si>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</si>
  <si>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</si>
  <si>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</si>
  <si>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</si>
  <si>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</si>
  <si>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</si>
  <si>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</si>
  <si>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</si>
  <si>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</si>
  <si>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</si>
  <si>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</si>
  <si>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</si>
  <si>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</si>
  <si>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</si>
  <si>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</si>
  <si>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</si>
  <si>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</si>
  <si>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</si>
  <si>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</si>
  <si>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</si>
  <si>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</si>
  <si>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</si>
  <si>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</si>
  <si>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</si>
  <si>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</si>
  <si>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</si>
  <si>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</si>
  <si>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</si>
  <si>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</si>
  <si>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</si>
  <si>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</si>
  <si>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</si>
  <si>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</si>
  <si>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</si>
  <si>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</si>
  <si>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</si>
  <si>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</si>
  <si>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</si>
  <si>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</si>
  <si>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</si>
  <si>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</si>
  <si>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</si>
  <si>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</si>
  <si>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</si>
  <si>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</si>
  <si>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</si>
  <si>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</si>
  <si>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</si>
  <si>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</si>
  <si>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</si>
  <si>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</si>
  <si>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</si>
  <si>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</si>
  <si>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</si>
  <si>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</si>
  <si>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</si>
  <si>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</si>
  <si>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</si>
  <si>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</si>
  <si>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</si>
  <si>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</si>
  <si>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</si>
  <si>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</si>
  <si>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</si>
  <si>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</si>
  <si>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</si>
  <si>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</si>
  <si>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</si>
  <si>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</si>
  <si>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</si>
  <si>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</si>
  <si>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</si>
  <si>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</si>
  <si>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</si>
  <si>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</si>
  <si>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</si>
  <si>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</si>
  <si>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</si>
  <si>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</si>
  <si>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</si>
  <si>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</si>
  <si>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</si>
  <si>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</si>
  <si>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</si>
  <si>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</si>
  <si>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</si>
  <si>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</si>
  <si>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</si>
  <si>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</si>
  <si>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</si>
  <si>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</si>
  <si>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</si>
  <si>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</si>
  <si>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</si>
  <si>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</si>
  <si>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</si>
  <si>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</si>
  <si>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</si>
  <si>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</si>
  <si>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</si>
  <si>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</si>
  <si>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</si>
  <si>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</si>
  <si>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</si>
  <si>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</si>
  <si>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</si>
  <si>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</si>
  <si>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</si>
  <si>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</si>
  <si>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</si>
  <si>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</si>
  <si>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</si>
  <si>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</si>
  <si>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</si>
  <si>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</si>
  <si>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</si>
  <si>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</si>
  <si>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</si>
  <si>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</si>
  <si>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</si>
  <si>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</si>
  <si>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</si>
  <si>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</si>
  <si>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</si>
  <si>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</si>
  <si>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</si>
  <si>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</si>
  <si>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</si>
  <si>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</si>
  <si>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</si>
  <si>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</si>
  <si>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</si>
  <si>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</si>
  <si>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</si>
  <si>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</si>
  <si>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</si>
  <si>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</si>
  <si>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</si>
  <si>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</si>
  <si>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</si>
  <si>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</si>
  <si>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</si>
  <si>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</si>
  <si>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</si>
  <si>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</si>
  <si>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</si>
  <si>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</si>
  <si>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</si>
  <si>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</si>
  <si>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</si>
  <si>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</si>
  <si>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</si>
  <si>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</si>
  <si>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</si>
  <si>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</si>
  <si>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</si>
  <si>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</si>
  <si>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</si>
  <si>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</si>
  <si>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</si>
  <si>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</si>
  <si>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</si>
  <si>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</si>
  <si>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</si>
  <si>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</si>
  <si>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</si>
  <si>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</si>
  <si>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</si>
  <si>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</si>
  <si>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</si>
  <si>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</si>
  <si>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</si>
  <si>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</si>
  <si>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</si>
  <si>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</si>
  <si>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</si>
  <si>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</si>
  <si>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</si>
  <si>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</si>
  <si>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</si>
  <si>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</si>
  <si>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</si>
  <si>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</si>
  <si>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</si>
  <si>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</si>
  <si>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</si>
  <si>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</si>
  <si>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</si>
  <si>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</si>
  <si>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</si>
  <si>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</si>
  <si>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</si>
  <si>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</si>
  <si>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</si>
  <si>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</si>
  <si>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</si>
  <si>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</si>
  <si>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</si>
  <si>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</si>
  <si>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</si>
  <si>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</si>
  <si>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</si>
  <si>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</si>
  <si>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</si>
  <si>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</si>
  <si>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</si>
  <si>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</si>
  <si>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</si>
  <si>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</si>
  <si>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</si>
  <si>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</si>
  <si>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</si>
  <si>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</si>
  <si>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</si>
  <si>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</si>
  <si>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</si>
  <si>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</si>
  <si>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</si>
  <si>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</si>
  <si>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</si>
  <si>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</si>
  <si>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</si>
  <si>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</si>
  <si>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</si>
  <si>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</si>
  <si>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</si>
  <si>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</si>
  <si>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</si>
  <si>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</si>
  <si>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</si>
  <si>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</si>
  <si>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</si>
  <si>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</si>
  <si>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</si>
  <si>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</si>
  <si>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</si>
  <si>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</si>
  <si>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</si>
  <si>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</si>
  <si>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</si>
  <si>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</si>
  <si>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</si>
  <si>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</si>
  <si>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</si>
  <si>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</si>
  <si>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</si>
  <si>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</si>
  <si>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</si>
  <si>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</si>
  <si>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</si>
  <si>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</si>
  <si>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</si>
  <si>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</si>
  <si>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</si>
  <si>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</si>
  <si>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</si>
  <si>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</si>
  <si>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</si>
  <si>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</si>
  <si>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</si>
  <si>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</si>
  <si>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</si>
  <si>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</si>
  <si>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</si>
  <si>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</si>
  <si>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</si>
  <si>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</si>
  <si>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</si>
  <si>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</si>
  <si>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</si>
  <si>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</si>
  <si>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</si>
  <si>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</si>
  <si>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</si>
  <si>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</si>
  <si>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</si>
  <si>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</si>
  <si>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</si>
  <si>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</si>
  <si>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</si>
  <si>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</si>
  <si>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</si>
  <si>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</si>
  <si>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</si>
  <si>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</si>
  <si>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</si>
  <si>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</si>
  <si>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</si>
  <si>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</si>
  <si>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</si>
  <si>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</si>
  <si>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</si>
  <si>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</si>
  <si>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</si>
  <si>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</si>
  <si>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</si>
  <si>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</si>
  <si>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</si>
  <si>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</si>
  <si>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</si>
  <si>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</si>
  <si>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</si>
  <si>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</si>
  <si>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</si>
  <si>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</si>
  <si>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</si>
  <si>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</si>
  <si>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</si>
  <si>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</si>
  <si>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</si>
  <si>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</si>
  <si>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</si>
  <si>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</si>
  <si>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</si>
  <si>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</si>
  <si>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</si>
  <si>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</si>
  <si>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</si>
  <si>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</si>
  <si>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</si>
  <si>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</si>
  <si>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</si>
  <si>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</si>
  <si>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</si>
  <si>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</si>
  <si>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</si>
  <si>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</si>
  <si>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</si>
  <si>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</si>
  <si>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</si>
  <si>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</si>
  <si>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</si>
  <si>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</si>
  <si>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</si>
  <si>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</si>
  <si>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</si>
  <si>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</si>
  <si>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</si>
  <si>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</si>
  <si>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</si>
  <si>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</si>
  <si>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</si>
  <si>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</si>
  <si>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</si>
  <si>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</si>
  <si>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</si>
  <si>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</si>
  <si>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</si>
  <si>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</si>
  <si>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</si>
  <si>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</si>
  <si>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</si>
  <si>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</si>
  <si>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</si>
  <si>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</si>
  <si>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</si>
  <si>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</si>
  <si>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</si>
  <si>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</si>
  <si>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</si>
  <si>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</si>
  <si>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</si>
  <si>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</si>
  <si>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</si>
  <si>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</si>
  <si>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</si>
  <si>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</si>
  <si>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</si>
  <si>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</si>
  <si>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</si>
  <si>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</si>
  <si>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</si>
  <si>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4.1.5</t>
  </si>
  <si>
    <t>4.1.6</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</si>
  <si>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</si>
  <si>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</si>
  <si>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</si>
  <si>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</si>
  <si>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</si>
  <si>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</si>
  <si>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</si>
  <si>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</si>
  <si>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</si>
  <si>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</si>
  <si>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</si>
  <si>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</si>
  <si>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</si>
  <si>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</si>
  <si>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</si>
  <si>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</si>
  <si>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</si>
  <si>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</si>
  <si>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</si>
  <si>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</si>
  <si>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</si>
  <si>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</si>
  <si>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</si>
  <si>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</si>
  <si>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</si>
  <si>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</si>
  <si>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</si>
  <si>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</si>
  <si>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</si>
  <si>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</si>
  <si>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</si>
  <si>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</si>
  <si>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</si>
  <si>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</si>
  <si>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</si>
  <si>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</si>
  <si>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</si>
  <si>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</si>
  <si>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</si>
  <si>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</si>
  <si>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</si>
  <si>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</si>
  <si>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</si>
  <si>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</si>
  <si>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</si>
  <si>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</si>
  <si>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</si>
  <si>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</si>
  <si>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</si>
  <si>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</si>
  <si>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</si>
  <si>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</si>
  <si>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</si>
  <si>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</si>
  <si>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</si>
  <si>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</si>
  <si>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</si>
  <si>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</si>
  <si>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</si>
  <si>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</si>
  <si>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</si>
  <si>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</si>
  <si>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</si>
  <si>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</si>
  <si>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</si>
  <si>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</si>
  <si>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</si>
  <si>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</si>
  <si>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</si>
  <si>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</si>
  <si>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</si>
  <si>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</si>
  <si>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</si>
  <si>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</si>
  <si>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</si>
  <si>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</si>
  <si>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</si>
  <si>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</si>
  <si>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</si>
  <si>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</si>
  <si>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</si>
  <si>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</si>
  <si>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</si>
  <si>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</si>
  <si>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</si>
  <si>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</si>
  <si>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</si>
  <si>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</si>
  <si>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</si>
  <si>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</si>
  <si>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</si>
  <si>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</si>
  <si>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</si>
  <si>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</si>
  <si>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</si>
  <si>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</si>
  <si>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</si>
  <si>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</si>
  <si>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</si>
  <si>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</si>
  <si>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6.54</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</si>
  <si>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</si>
  <si>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</si>
  <si>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</si>
  <si>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</si>
  <si>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</si>
  <si>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</si>
  <si>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</si>
  <si>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</si>
  <si>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</si>
  <si>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</si>
  <si>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</si>
  <si>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</si>
  <si>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</si>
  <si>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</si>
  <si>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</si>
  <si>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</si>
  <si>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</si>
  <si>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</si>
  <si>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</si>
  <si>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</si>
  <si>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</si>
  <si>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</si>
  <si>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</si>
  <si>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</si>
  <si>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</si>
  <si>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</si>
  <si>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</si>
  <si>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</si>
  <si>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</si>
  <si>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</si>
  <si>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</si>
  <si>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</si>
  <si>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</si>
  <si>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</si>
  <si>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</si>
  <si>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</si>
  <si>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</si>
  <si>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</si>
  <si>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</si>
  <si>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</si>
  <si>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</si>
  <si>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</si>
  <si>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</si>
  <si>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</si>
  <si>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</si>
  <si>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</si>
  <si>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</si>
  <si>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</si>
  <si>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</si>
  <si>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</si>
  <si>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</si>
  <si>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</si>
  <si>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</si>
  <si>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</si>
  <si>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</si>
  <si>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</si>
  <si>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</si>
  <si>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</si>
  <si>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</si>
  <si>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</si>
  <si>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</si>
  <si>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</si>
  <si>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</si>
  <si>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</si>
  <si>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</si>
  <si>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</si>
  <si>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</si>
  <si>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</si>
  <si>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</si>
  <si>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</si>
  <si>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</si>
  <si>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</si>
  <si>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</si>
  <si>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</si>
  <si>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</si>
  <si>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</si>
  <si>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</si>
  <si>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</si>
  <si>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</si>
  <si>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</si>
  <si>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</si>
  <si>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</si>
  <si>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</si>
  <si>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</si>
  <si>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</si>
  <si>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</si>
  <si>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</si>
  <si>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</si>
  <si>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</si>
  <si>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</si>
  <si>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</si>
  <si>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</si>
  <si>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</si>
  <si>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</si>
  <si>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</si>
  <si>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</si>
  <si>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</si>
  <si>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</si>
  <si>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</si>
  <si>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</si>
  <si>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</si>
  <si>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</si>
  <si>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</si>
  <si>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</si>
  <si>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</si>
  <si>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</si>
  <si>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</si>
  <si>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</si>
  <si>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</si>
  <si>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</si>
  <si>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</si>
  <si>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</si>
  <si>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</si>
  <si>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</si>
  <si>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</si>
  <si>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</si>
  <si>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</si>
  <si>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</si>
  <si>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</si>
  <si>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</si>
  <si>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</si>
  <si>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</si>
  <si>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</si>
  <si>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</si>
  <si>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</si>
  <si>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</si>
  <si>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</si>
  <si>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</si>
  <si>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</si>
  <si>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</si>
  <si>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</si>
  <si>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</si>
  <si>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</si>
  <si>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</si>
  <si>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</si>
  <si>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</si>
  <si>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</si>
  <si>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</si>
  <si>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</si>
  <si>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</si>
  <si>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</si>
  <si>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</si>
  <si>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</si>
  <si>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</si>
  <si>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</si>
  <si>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</si>
  <si>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</si>
  <si>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</si>
  <si>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</si>
  <si>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</si>
  <si>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</si>
  <si>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</si>
  <si>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</si>
  <si>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</si>
  <si>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</si>
  <si>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</si>
  <si>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</si>
  <si>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</si>
  <si>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</si>
  <si>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</si>
  <si>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</si>
  <si>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</si>
  <si>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</si>
  <si>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</si>
  <si>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</si>
  <si>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</si>
  <si>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</si>
  <si>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</si>
  <si>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</si>
  <si>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</si>
  <si>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</si>
  <si>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</si>
  <si>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</si>
  <si>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</si>
  <si>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</si>
  <si>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</si>
  <si>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</si>
  <si>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</si>
  <si>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</si>
  <si>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</si>
  <si>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</si>
  <si>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до 9 U включительно</t>
  </si>
  <si>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</si>
  <si>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</si>
  <si>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</si>
  <si>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</si>
  <si>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</si>
  <si>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</si>
  <si>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</si>
  <si>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</si>
  <si>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</si>
  <si>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</si>
  <si>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</si>
  <si>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</si>
  <si>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</si>
  <si>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</si>
  <si>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</si>
  <si>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</si>
  <si>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</si>
  <si>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</si>
  <si>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</si>
  <si>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</si>
  <si>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</si>
  <si>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</si>
  <si>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</si>
  <si>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</si>
  <si>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</si>
  <si>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</si>
  <si>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</si>
  <si>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</si>
  <si>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</si>
  <si>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</si>
  <si>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</si>
  <si>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</si>
  <si>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</si>
  <si>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</si>
  <si>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</si>
  <si>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</si>
  <si>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</si>
  <si>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</si>
  <si>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</si>
  <si>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</si>
  <si>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</si>
  <si>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</si>
  <si>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</si>
  <si>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</si>
  <si>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</si>
  <si>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</si>
  <si>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</si>
  <si>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</si>
  <si>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</si>
  <si>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</si>
  <si>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</si>
  <si>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</si>
  <si>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</si>
  <si>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</si>
  <si>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</si>
  <si>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</si>
  <si>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</si>
  <si>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</si>
  <si>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</si>
  <si>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</si>
  <si>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</si>
  <si>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</si>
  <si>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</si>
  <si>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</si>
  <si>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</si>
  <si>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</si>
  <si>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</si>
  <si>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</si>
  <si>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</si>
  <si>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</si>
  <si>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</si>
  <si>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</si>
  <si>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</si>
  <si>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</si>
  <si>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</si>
  <si>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</si>
  <si>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</si>
  <si>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</si>
  <si>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</si>
  <si>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</si>
  <si>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</si>
  <si>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</si>
  <si>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</si>
  <si>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</si>
  <si>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</si>
  <si>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</si>
  <si>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</si>
  <si>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</si>
  <si>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</si>
  <si>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</si>
  <si>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</si>
  <si>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</si>
  <si>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</si>
  <si>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</si>
  <si>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</si>
  <si>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</si>
  <si>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</si>
  <si>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</si>
  <si>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</si>
  <si>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</si>
  <si>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</si>
  <si>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</si>
  <si>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</si>
  <si>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</si>
  <si>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</si>
  <si>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</si>
  <si>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</si>
  <si>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</si>
  <si>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</si>
  <si>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</si>
  <si>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</si>
  <si>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</si>
  <si>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</si>
  <si>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</si>
  <si>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</si>
  <si>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</si>
  <si>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</si>
  <si>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</si>
  <si>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</si>
  <si>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</si>
  <si>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</si>
  <si>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</si>
  <si>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</si>
  <si>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</si>
  <si>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</si>
  <si>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</si>
  <si>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</si>
  <si>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</si>
  <si>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</si>
  <si>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</si>
  <si>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</si>
  <si>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</si>
  <si>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</si>
  <si>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</si>
  <si>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</si>
  <si>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</si>
  <si>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</si>
  <si>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</si>
  <si>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</si>
  <si>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</si>
  <si>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</si>
  <si>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</si>
  <si>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</si>
  <si>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t>5.6.1</t>
  </si>
  <si>
    <t>5.6.2</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</si>
  <si>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</si>
  <si>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</si>
  <si>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</si>
  <si>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</si>
  <si>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</si>
  <si>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</si>
  <si>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</si>
  <si>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</si>
  <si>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</si>
  <si>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</si>
  <si>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</si>
  <si>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</si>
  <si>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</si>
  <si>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</si>
  <si>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</si>
  <si>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</si>
  <si>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</si>
  <si>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</si>
  <si>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</si>
  <si>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</si>
  <si>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</si>
  <si>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</si>
  <si>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</si>
  <si>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</si>
  <si>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</si>
  <si>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</si>
  <si>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</si>
  <si>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</si>
  <si>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</si>
  <si>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</si>
  <si>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</si>
  <si>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</si>
  <si>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</si>
  <si>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</si>
  <si>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</si>
  <si>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</si>
  <si>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</si>
  <si>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</si>
  <si>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</si>
  <si>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</si>
  <si>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</si>
  <si>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</si>
  <si>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</si>
  <si>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</si>
  <si>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</si>
  <si>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</si>
  <si>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</si>
  <si>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</si>
  <si>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</si>
  <si>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</si>
  <si>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</si>
  <si>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</si>
  <si>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</si>
  <si>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</si>
  <si>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</si>
  <si>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</si>
  <si>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</si>
  <si>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</si>
  <si>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</si>
  <si>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</si>
  <si>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</si>
  <si>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</si>
  <si>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</si>
  <si>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</si>
  <si>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</si>
  <si>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</si>
  <si>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</si>
  <si>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</si>
  <si>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</si>
  <si>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</si>
  <si>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</si>
  <si>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</si>
  <si>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8.7.10</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</si>
  <si>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</si>
  <si>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</si>
  <si>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</si>
  <si>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</si>
  <si>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</si>
  <si>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</si>
  <si>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</si>
  <si>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</si>
  <si>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</si>
  <si>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</si>
  <si>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</si>
  <si>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</si>
  <si>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</si>
  <si>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</si>
  <si>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</si>
  <si>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</si>
  <si>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</si>
  <si>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</si>
  <si>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</si>
  <si>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</si>
  <si>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</si>
  <si>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</si>
  <si>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</si>
  <si>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</si>
  <si>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</si>
  <si>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</si>
  <si>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</si>
  <si>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</si>
  <si>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</si>
  <si>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</si>
  <si>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</si>
  <si>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</si>
  <si>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</si>
  <si>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</si>
  <si>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</si>
  <si>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</si>
  <si>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</si>
  <si>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</si>
  <si>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</si>
  <si>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</si>
  <si>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</si>
  <si>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</si>
  <si>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</si>
  <si>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</si>
  <si>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</si>
  <si>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</si>
  <si>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</si>
  <si>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</si>
  <si>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</si>
  <si>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</si>
  <si>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</si>
  <si>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</si>
  <si>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</si>
  <si>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</si>
  <si>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</si>
  <si>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</si>
  <si>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</si>
  <si>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</si>
  <si>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</si>
  <si>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</si>
  <si>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</si>
  <si>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</si>
  <si>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</si>
  <si>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</si>
  <si>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</si>
  <si>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</si>
  <si>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</si>
  <si>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</si>
  <si>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</si>
  <si>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</si>
  <si>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</si>
  <si>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</si>
  <si>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</si>
  <si>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Не применимо совместно с расценками раздела 3; 4.2.÷4.4.</t>
  </si>
  <si>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</si>
  <si>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</si>
  <si>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</si>
  <si>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</si>
  <si>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</si>
  <si>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</si>
  <si>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</si>
  <si>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</si>
  <si>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</si>
  <si>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</si>
  <si>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</si>
  <si>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</si>
  <si>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</si>
  <si>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</si>
  <si>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</si>
  <si>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</si>
  <si>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</si>
  <si>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</si>
  <si>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</si>
  <si>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</si>
  <si>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</si>
  <si>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</si>
  <si>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</si>
  <si>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</si>
  <si>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</si>
  <si>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</si>
  <si>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</si>
  <si>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</si>
  <si>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</si>
  <si>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</si>
  <si>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</si>
  <si>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</si>
  <si>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</si>
  <si>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</si>
  <si>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</si>
  <si>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</si>
  <si>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</si>
  <si>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</si>
  <si>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</si>
  <si>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</si>
  <si>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</si>
  <si>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</si>
  <si>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</si>
  <si>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</si>
  <si>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</si>
  <si>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</si>
  <si>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</si>
  <si>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</si>
  <si>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</si>
  <si>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</si>
  <si>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</si>
  <si>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</si>
  <si>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</si>
  <si>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</si>
  <si>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</si>
  <si>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</si>
  <si>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</si>
  <si>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</si>
  <si>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</si>
  <si>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</si>
  <si>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</si>
  <si>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</si>
  <si>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</si>
  <si>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</si>
  <si>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</si>
  <si>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</si>
  <si>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</si>
  <si>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</si>
  <si>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</si>
  <si>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t>Установка и подключение  электромагнитного замка, с кнопкой аварийного выхода.</t>
  </si>
  <si>
    <t>6.91</t>
  </si>
  <si>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</si>
  <si>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</si>
  <si>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</si>
  <si>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</si>
  <si>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</si>
  <si>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</si>
  <si>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</si>
  <si>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</si>
  <si>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</si>
  <si>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</si>
  <si>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</si>
  <si>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</si>
  <si>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</si>
  <si>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</si>
  <si>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</si>
  <si>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</si>
  <si>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</si>
  <si>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</si>
  <si>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</si>
  <si>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</si>
  <si>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</si>
  <si>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</si>
  <si>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</si>
  <si>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</si>
  <si>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</si>
  <si>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</si>
  <si>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</si>
  <si>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</si>
  <si>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</si>
  <si>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</si>
  <si>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</si>
  <si>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</si>
  <si>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</si>
  <si>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</si>
  <si>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</si>
  <si>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</si>
  <si>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</si>
  <si>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</si>
  <si>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</si>
  <si>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</si>
  <si>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</si>
  <si>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</si>
  <si>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</si>
  <si>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</si>
  <si>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</si>
  <si>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</si>
  <si>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</si>
  <si>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</si>
  <si>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</si>
  <si>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</si>
  <si>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</si>
  <si>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</si>
  <si>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</si>
  <si>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</si>
  <si>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</si>
  <si>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</si>
  <si>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</si>
  <si>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</si>
  <si>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</si>
  <si>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</si>
  <si>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</si>
  <si>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</si>
  <si>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</si>
  <si>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</si>
  <si>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</si>
  <si>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</si>
  <si>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</si>
  <si>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</si>
  <si>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</si>
  <si>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</si>
  <si>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</si>
  <si>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</si>
  <si>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</si>
  <si>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</si>
  <si>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</si>
  <si>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</si>
  <si>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</si>
  <si>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</si>
  <si>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</si>
  <si>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</si>
  <si>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</si>
  <si>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</si>
  <si>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</si>
  <si>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</si>
  <si>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</si>
  <si>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</si>
  <si>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</si>
  <si>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</si>
  <si>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</si>
  <si>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</si>
  <si>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</si>
  <si>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</si>
  <si>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</si>
  <si>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</si>
  <si>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</si>
  <si>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</si>
  <si>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</si>
  <si>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</si>
  <si>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</si>
  <si>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</si>
  <si>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</si>
  <si>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</si>
  <si>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</si>
  <si>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</si>
  <si>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</si>
  <si>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</si>
  <si>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</si>
  <si>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</si>
  <si>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</si>
  <si>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</si>
  <si>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</si>
  <si>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</si>
  <si>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</si>
  <si>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</si>
  <si>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</si>
  <si>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</si>
  <si>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</si>
  <si>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</si>
  <si>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</si>
  <si>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</si>
  <si>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</si>
  <si>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</si>
  <si>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</si>
  <si>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</si>
  <si>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</si>
  <si>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</si>
  <si>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</si>
  <si>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</si>
  <si>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</si>
  <si>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</si>
  <si>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</si>
  <si>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</si>
  <si>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</si>
  <si>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</si>
  <si>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</si>
  <si>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</si>
  <si>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</si>
  <si>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</si>
  <si>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</si>
  <si>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</si>
  <si>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</si>
  <si>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</si>
  <si>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</si>
  <si>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</si>
  <si>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</si>
  <si>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</si>
  <si>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</si>
  <si>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</si>
  <si>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</si>
  <si>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</si>
  <si>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</si>
  <si>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</si>
  <si>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</si>
  <si>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</si>
  <si>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</si>
  <si>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</si>
  <si>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</si>
  <si>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</si>
  <si>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</si>
  <si>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</si>
  <si>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</si>
  <si>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</si>
  <si>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</si>
  <si>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</si>
  <si>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</si>
  <si>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</si>
  <si>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</si>
  <si>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</si>
  <si>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</si>
  <si>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</si>
  <si>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</si>
  <si>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</si>
  <si>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</si>
  <si>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</si>
  <si>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</si>
  <si>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</si>
  <si>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</si>
  <si>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</si>
  <si>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</si>
  <si>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</si>
  <si>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</si>
  <si>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</si>
  <si>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</si>
  <si>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</si>
  <si>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</si>
  <si>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</si>
  <si>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</si>
  <si>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</si>
  <si>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</si>
  <si>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</si>
  <si>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</si>
  <si>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</si>
  <si>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</si>
  <si>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</si>
  <si>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</si>
  <si>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</si>
  <si>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5.34</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</si>
  <si>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</si>
  <si>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</si>
  <si>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</si>
  <si>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</si>
  <si>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</si>
  <si>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</si>
  <si>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</si>
  <si>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</si>
  <si>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</si>
  <si>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</si>
  <si>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</si>
  <si>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</si>
  <si>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ПАО "Ростелеком" (РФ)</t>
  </si>
  <si>
    <t xml:space="preserve">Базовые поправочные коэффициенты </t>
  </si>
  <si>
    <t>Республика Карелия</t>
  </si>
  <si>
    <t>Коми</t>
  </si>
  <si>
    <t>Архангельский</t>
  </si>
  <si>
    <t>Вологодский</t>
  </si>
  <si>
    <t>Мурманский</t>
  </si>
  <si>
    <t>Санкт-Петербург и ЛО</t>
  </si>
  <si>
    <t>Новгородский и Псковский</t>
  </si>
  <si>
    <t>Калининградский</t>
  </si>
  <si>
    <t>Брянск + Орел</t>
  </si>
  <si>
    <t>Владимир + Иваново</t>
  </si>
  <si>
    <t>Калужский</t>
  </si>
  <si>
    <t>Ярославль + Кострома</t>
  </si>
  <si>
    <t>Москва и МО</t>
  </si>
  <si>
    <t>Рязань Тула</t>
  </si>
  <si>
    <t>Смоленский</t>
  </si>
  <si>
    <t>Тверской</t>
  </si>
  <si>
    <t>в Республике Марий Эл</t>
  </si>
  <si>
    <t>в Республике Мордовия</t>
  </si>
  <si>
    <t>в Чувашской Республике</t>
  </si>
  <si>
    <t>Кировский</t>
  </si>
  <si>
    <t>Нижегородский</t>
  </si>
  <si>
    <t>Белгородский</t>
  </si>
  <si>
    <t>Воронежский</t>
  </si>
  <si>
    <t>Курский</t>
  </si>
  <si>
    <t>Липецкий</t>
  </si>
  <si>
    <t>Тамбовский</t>
  </si>
  <si>
    <t>Калмыцкий</t>
  </si>
  <si>
    <t>в Республике Татарстан</t>
  </si>
  <si>
    <t>Астраханский</t>
  </si>
  <si>
    <t>Волгоградский</t>
  </si>
  <si>
    <t>Пензенский</t>
  </si>
  <si>
    <t>Самарский</t>
  </si>
  <si>
    <t>Саратовский</t>
  </si>
  <si>
    <t>Ульяновский</t>
  </si>
  <si>
    <t>Краснодарский</t>
  </si>
  <si>
    <t>Дагестанский</t>
  </si>
  <si>
    <t>Северо-Осетинский</t>
  </si>
  <si>
    <t>в Респ. Ингушетия</t>
  </si>
  <si>
    <t>Ставропольский</t>
  </si>
  <si>
    <t>Ростовский</t>
  </si>
  <si>
    <t>Башинформсвязь ОАО</t>
  </si>
  <si>
    <t>в Удмуртской Республике</t>
  </si>
  <si>
    <t>в Тюменской и Курганской областях</t>
  </si>
  <si>
    <t>Оренбургский</t>
  </si>
  <si>
    <t xml:space="preserve">Пермский </t>
  </si>
  <si>
    <t>Екатеринбургский</t>
  </si>
  <si>
    <t>Челябинский</t>
  </si>
  <si>
    <t>Алтайский</t>
  </si>
  <si>
    <t>Кемеровский</t>
  </si>
  <si>
    <t>Новосибирский</t>
  </si>
  <si>
    <t>Омский</t>
  </si>
  <si>
    <t>Томский</t>
  </si>
  <si>
    <t>Ханты-Мансийский</t>
  </si>
  <si>
    <t>Ямало-Ненецкий</t>
  </si>
  <si>
    <t>Республика Бурятия</t>
  </si>
  <si>
    <t>Красноярский</t>
  </si>
  <si>
    <t>Иркутский</t>
  </si>
  <si>
    <t>Филиал Сахателеком</t>
  </si>
  <si>
    <t>Хабаровский (Ч. а.о.)</t>
  </si>
  <si>
    <t>Приморский</t>
  </si>
  <si>
    <t>Хабаровский</t>
  </si>
  <si>
    <t>Амурский</t>
  </si>
  <si>
    <t>Камчатский</t>
  </si>
  <si>
    <t>Магаданский</t>
  </si>
  <si>
    <t>Сахалинский</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</si>
  <si>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</si>
  <si>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</si>
  <si>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</si>
  <si>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Протяженность по работам, указанным в пп. 4.2-4.3; 4.7-4.9  учитывается  по общей протяженности кабельной линии в Заказе;</t>
  </si>
  <si>
    <t>Монтаж модуля сопряжения LORA/NB-IoT</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</si>
  <si>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</si>
  <si>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</si>
  <si>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</si>
  <si>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</si>
  <si>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</si>
  <si>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</si>
  <si>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</si>
  <si>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 xml:space="preserve">1 точка </t>
  </si>
  <si>
    <t xml:space="preserve">Проведение радиоразведки/радиообследования, снятие замеров приема-передачи, определение места размещения БС телеметрии по одному адресу, составление отчета. </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</si>
  <si>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</si>
  <si>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</si>
  <si>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</si>
  <si>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</si>
  <si>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</si>
  <si>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</si>
  <si>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Отчет</t>
  </si>
  <si>
    <t>Расценка применяется по требованию и предварительному согласованию с Заказчиком работ</t>
  </si>
  <si>
    <t>Монтаж блока коммутации / конвертера/ концентратора (ПУ телеметрия)</t>
  </si>
  <si>
    <t>Установка счетчика импульсов-регистратора до 10 каналов включительно (ПУ телеметрия)</t>
  </si>
  <si>
    <t>Установка счетчика импульсов-регистратора свыше 10 каналов  (ПУ телеметрия)</t>
  </si>
  <si>
    <t>1 шт.
(прибор)</t>
  </si>
  <si>
    <t>Монтаж малогабаритного шкафа под домофон, ЗУ, ВН, точку доступа</t>
  </si>
  <si>
    <t>Монтаж щита с подготовкой под установку приборов учёта (АСУКЭ)</t>
  </si>
  <si>
    <t>Разработка технического решения на адресе проведения технического Аудита АСКУЭ переходящего объекта на обслуживание</t>
  </si>
  <si>
    <t xml:space="preserve">Разработка технического решения для обслуживания переходящего объекта в МКД и их передача в согласованном виде.
В состав технического решения входит:
•  Обследование объекта
• Спецификация оборудования и материалов
• Структурная схема подключения приборов учета к оборудованию телеметрии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проверка работоспособности и другие необходимые сведения по требованию Заказчика работ
• Объёмная ведомость требуемых работ для составления ТКП  </t>
  </si>
  <si>
    <t>Разработка технического решения на адресе организации услуг АСКУЭ
(с организацией обследования объекта)</t>
  </si>
  <si>
    <t>Разработка технического решения на адресе организации услуг АСКУЭ
(без организации обследования объекта)</t>
  </si>
  <si>
    <t xml:space="preserve">Разработка технического решения по организации системы АСКУЭ в МКД на основании исходных данных от Заказчика, без организации обследования объекта. Передача ТР в согласованном виде. 
В состав технического решения входит:
• Спецификация оборудования и материалов
• Структурная схема подключения приборов учета к оборудованию телеметрии
• Пояснительная записка, содержащая необходимую информацию о принципах построения системы, прокладки кабельных линий связи, местах установки оборудования.
</t>
  </si>
  <si>
    <t xml:space="preserve">Разработка технического решения по организации системы АСКУЭ в МКД на основании исходных данных от Заказчика , с организацией выезда для обследования объекта. Передача ТР в согласованном виде. 
В состав технического решения входит:
• Спецификация оборудования и материалов
•Подготовка эскиза проекта с указанием места расположение приборов учета в МКД, способа прокладки линий связи и их протяженности, места установки узлового оборудования (УД, ЩУР, БС)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</si>
  <si>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</si>
  <si>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</si>
  <si>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</si>
  <si>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</si>
  <si>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</si>
  <si>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</si>
  <si>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</si>
  <si>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</si>
  <si>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</si>
  <si>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</si>
  <si>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</si>
  <si>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</si>
  <si>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</si>
  <si>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</si>
  <si>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 ЛКС</t>
  </si>
  <si>
    <t>ВОК ёмкостью более 96 до 144 волокон включительно</t>
  </si>
  <si>
    <t>5.0.1</t>
  </si>
  <si>
    <t>Строительство одноканальной кабельной  канализации из асбестоцементных /полиэтиленовых труб, с установкой колодцев.</t>
  </si>
  <si>
    <t>5.8.01</t>
  </si>
  <si>
    <t>Установка колодца типа ККС-1, в том числе при организации участка ГНБ и на существующей кабельной канализации</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</si>
  <si>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</si>
  <si>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r>
      <t xml:space="preserve"> Прокладка и монтаж многопарного передаточного кабеля "витая пара"Cat 5е ёмкостью до 10 пар </t>
    </r>
    <r>
      <rPr>
        <sz val="12"/>
        <color rgb="FF0000FF"/>
        <rFont val="Calibri"/>
        <family val="2"/>
        <charset val="204"/>
        <scheme val="minor"/>
      </rPr>
      <t>включительно</t>
    </r>
    <r>
      <rPr>
        <sz val="12"/>
        <rFont val="Calibri"/>
        <family val="2"/>
        <charset val="204"/>
        <scheme val="minor"/>
      </rPr>
      <t>, от существующего УД до подъезда</t>
    </r>
    <r>
      <rPr>
        <sz val="12"/>
        <color rgb="FF0000FF"/>
        <rFont val="Calibri"/>
        <family val="2"/>
        <charset val="204"/>
        <scheme val="minor"/>
      </rPr>
      <t xml:space="preserve"> </t>
    </r>
  </si>
  <si>
    <r>
      <t xml:space="preserve">Прокладка и монтаж многопарного передаточного кабеля "витая пара" Cat 5е ёмкостью до 25 пар </t>
    </r>
    <r>
      <rPr>
        <sz val="12"/>
        <color rgb="FF0000FF"/>
        <rFont val="Calibri"/>
        <family val="2"/>
        <charset val="204"/>
        <scheme val="minor"/>
      </rPr>
      <t>включительно,</t>
    </r>
    <r>
      <rPr>
        <sz val="12"/>
        <rFont val="Calibri"/>
        <family val="2"/>
        <charset val="204"/>
        <scheme val="minor"/>
      </rPr>
      <t xml:space="preserve"> от существующего УД до подъезда</t>
    </r>
  </si>
  <si>
    <t>6.27.1</t>
  </si>
  <si>
    <t>6.27.2</t>
  </si>
  <si>
    <t>6.27.2.1</t>
  </si>
  <si>
    <t>6.27.2.2</t>
  </si>
  <si>
    <t>6.27.2.3</t>
  </si>
  <si>
    <t>6.27.2.4</t>
  </si>
  <si>
    <t>6.27.2.5</t>
  </si>
  <si>
    <t>6.27.2.6</t>
  </si>
  <si>
    <t>в том числе стоимость кабеля, основных материалов (с учётом ТЗР)</t>
  </si>
  <si>
    <t>ёмкостью до 256 портов (включительно)</t>
  </si>
  <si>
    <t>ёмкостью от 256-512 портов (включительно)</t>
  </si>
  <si>
    <t>ёмкостью от 512- 2048 портов (влючительно)</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</si>
  <si>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</si>
  <si>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6.39.1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</si>
  <si>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</si>
  <si>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</si>
  <si>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6.41.1</t>
  </si>
  <si>
    <t>6.43.1</t>
  </si>
  <si>
    <t>6.45.1</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</si>
  <si>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</si>
  <si>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Оформление разрешительных документов, исполнительной документации. Без стоимости оборудования. </t>
  </si>
  <si>
    <t>6.77.6</t>
  </si>
  <si>
    <t>Применяется по согласованию с Заказчиком работ при монтаже свыше 2-х столбиков с расценкой 6.77.2</t>
  </si>
  <si>
    <t>Установка доводчика (дверь)</t>
  </si>
  <si>
    <t>6.60.8.1</t>
  </si>
  <si>
    <t>СМР, ПИР, прочие, не  ограничиваясь перечисленным (включая стоимость крепежных материалов): Установка и монтаж доводчика. Оформление исполнительной документации.</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</si>
  <si>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</si>
  <si>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</si>
  <si>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</si>
  <si>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</si>
  <si>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6.60.01</t>
  </si>
  <si>
    <t>отчет</t>
  </si>
  <si>
    <t xml:space="preserve">Прокладка ПНД трубы диаметром до 32 мм включитеьно, в грунте </t>
  </si>
  <si>
    <t>ПИР, СМР, Прочие затраты, не ограничиваясь перечисленным: Разработка грунта, прокладка ПНД трубы в грунт, засыпка, трамбовка, с учетом стоимости материалов, с восстановлением благоустройства.</t>
  </si>
  <si>
    <t>Организация телеметрии</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</si>
  <si>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</si>
  <si>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ПИР, СМР по монтажу БС выполняется по расценкам позиций 6.63-6.64</t>
  </si>
  <si>
    <t>6.83.1</t>
  </si>
  <si>
    <t>6.83.2</t>
  </si>
  <si>
    <t>6.83.3</t>
  </si>
  <si>
    <t>6.83.4</t>
  </si>
  <si>
    <t>6.88.1</t>
  </si>
  <si>
    <t>6.88.2</t>
  </si>
  <si>
    <t>6.60.8.2</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</si>
  <si>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</si>
  <si>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дополнительного столбика под фотоэлемент</t>
  </si>
  <si>
    <t xml:space="preserve">Применяется по согласованию с Заказчиком работ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</si>
  <si>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</si>
  <si>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Установка розетки (220В) на DIN-рейку с заземлением контактов</t>
  </si>
  <si>
    <t>6.107.1</t>
  </si>
  <si>
    <t>Монтаж трубостоек на крыше здания для организации  воздушно-кабельных переходов/монтаж мачты</t>
  </si>
  <si>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</si>
  <si>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</si>
  <si>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</si>
  <si>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</si>
  <si>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Расчет радиопокрытия либо разработка решений по оптимизации существующей сети Wi-Fi по одному адресу. Площадь (с зоной покрытия) более 50000 кв.м.</t>
  </si>
  <si>
    <t>6.94.1</t>
  </si>
  <si>
    <t>6.94.5</t>
  </si>
  <si>
    <t>6.94.2</t>
  </si>
  <si>
    <t>6.94.3</t>
  </si>
  <si>
    <t>6.94.4</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</si>
  <si>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</si>
  <si>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Покраска точки доступа, РРС,  видекоамеры по тербованию заказчика</t>
  </si>
  <si>
    <t>СМР, предусматривает покраску/покрытие (при необходимости)  точки доступа, РРС, видеокамеры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</si>
  <si>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</si>
  <si>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Монтаж источника питания/блока питания приборов учёта; Poe удлинителя/сплиттера беспроводных/проводных устройств</t>
  </si>
  <si>
    <t>Установка блока/модуля  сопряжения (домофон /видеодомофон)</t>
  </si>
  <si>
    <t xml:space="preserve">СМР, ПИР,  не ограничиваясь перечисленным; установка и монтаж блока/модуля сопряжения (включая крепежные материалы и изделия).  Оформление разрешительных документов, исполнительной документации. Без стоимости оборудования. </t>
  </si>
  <si>
    <t>Монтаж нетипового некомплектного кронштейна внутри помещения (ТД Wi-Fi/камера видеонаблюдения)</t>
  </si>
  <si>
    <t>Монтаж нетипового некомплектного  кронштейна уличного фасад/опора/иной конструктив места установки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</si>
  <si>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</si>
  <si>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6.94.6</t>
  </si>
  <si>
    <t>6.94.7</t>
  </si>
  <si>
    <t>6.83.5</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</si>
  <si>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</si>
  <si>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</si>
  <si>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6.94.8</t>
  </si>
  <si>
    <t xml:space="preserve">Проведение радиопланированя БС , определение зоны покрытия БС с предполагаемого места размещения. Составление карты покрытия. </t>
  </si>
  <si>
    <t xml:space="preserve">Позиция предусматривает  подготовку карты покрытия по выбору точки размещения БС (базовой станции) телеметрии, по средствам программного обеспечения RadioMobile/ICS Telecom/аналог (без организации выезда на объект). Подготовка отчета с приложением карт-зон покрытия БС. По требованию Заказчика работ, состав работ может быть дополнен/уточнен  необходимым пунктом/требованием.
</t>
  </si>
  <si>
    <t>Не применимо совместно с расценкой 5.24; 5.25; 5.29-5.33.</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</si>
  <si>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</si>
  <si>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</si>
  <si>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</si>
  <si>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</si>
  <si>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</si>
  <si>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</si>
  <si>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</si>
  <si>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</si>
  <si>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</si>
  <si>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</si>
  <si>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ВОК ёмкостью более  16 до 32 волокон включительно</t>
  </si>
  <si>
    <t>ВОК ёмкостью более   48 волокон</t>
  </si>
  <si>
    <t xml:space="preserve">Выполнение предпроектных обследований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</si>
  <si>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</si>
  <si>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Разработка схемы организации связи</t>
  </si>
  <si>
    <t>схема</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</si>
  <si>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</si>
  <si>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4.1.11</t>
  </si>
  <si>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</si>
  <si>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</si>
  <si>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Охранно-археологические изыскания/исследования</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</si>
  <si>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</si>
  <si>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4.1.12</t>
  </si>
  <si>
    <t>4.1.13</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</si>
  <si>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</si>
  <si>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</si>
  <si>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</si>
  <si>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</si>
  <si>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</si>
  <si>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</si>
  <si>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</si>
  <si>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</si>
  <si>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</si>
  <si>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</si>
  <si>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</si>
  <si>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</si>
  <si>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</si>
  <si>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</si>
  <si>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</si>
  <si>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</si>
  <si>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</si>
  <si>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</si>
  <si>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</si>
  <si>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</si>
  <si>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</si>
  <si>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</si>
  <si>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</si>
  <si>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</si>
  <si>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</si>
  <si>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</si>
  <si>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</si>
  <si>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</si>
  <si>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</si>
  <si>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</si>
  <si>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</si>
  <si>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</si>
  <si>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</si>
  <si>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</si>
  <si>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</si>
  <si>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</si>
  <si>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</si>
  <si>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</si>
  <si>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</si>
  <si>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</si>
  <si>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</si>
  <si>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</si>
  <si>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</si>
  <si>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</si>
  <si>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</si>
  <si>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</si>
  <si>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</si>
  <si>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</si>
  <si>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</si>
  <si>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</si>
  <si>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</si>
  <si>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</si>
  <si>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</si>
  <si>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</si>
  <si>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</si>
  <si>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</si>
  <si>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</si>
  <si>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Настройка коммутатора видеонаблюдение/контроль доступа/ беспроводной доступ</t>
  </si>
  <si>
    <t>ПИР, 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разрешительных документов с собственником здания на размещение оборудования.</t>
  </si>
  <si>
    <t>Пуско-наладочные работы приборов учета (ПУ) (проводное решение)</t>
  </si>
  <si>
    <t>Пуско-наладочные работы приборов учета (ПУ) (беспроводное решение)</t>
  </si>
  <si>
    <t>6.88.3</t>
  </si>
  <si>
    <t xml:space="preserve"> ПНР, не ограничиваясь перечисленным:
• Визуальный осмотр
• Формирование/уточнение плана и оформление реестра установленных  счетчиков по квартирам, ВРУ, ГРЩ и т.д., передача данных для занесения НСИ в базу данных, для автоматизированного сбора данных с компонентов системы учета. 
• Настройка беспроводных счетчиков импульсов-регистраторов, радиомодемов и т.д.
• Проверка наличия радиопокрытия БС в точке установки счетчика импульсов-регистраторов (при необходимости). 
•  Комплексная проверка работоспособности системы (поступление показаний).
• Оформление результатов испытаний</t>
  </si>
  <si>
    <t>ПНР: Включая весь перечень работ но настройке оборудования.</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</si>
  <si>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</si>
  <si>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</si>
  <si>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</si>
  <si>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</si>
  <si>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</si>
  <si>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</si>
  <si>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</si>
  <si>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</si>
  <si>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</si>
  <si>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</si>
  <si>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</si>
  <si>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</si>
  <si>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</si>
  <si>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</si>
  <si>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</si>
  <si>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Оформление  разрешительных документов и исполнительной документации.   </t>
  </si>
  <si>
    <t>Монтаж контроллера/ККМ (домофон)/СКУД</t>
  </si>
  <si>
    <t>Установка и монтаж кнопки выхода/считывателя /СКУД</t>
  </si>
  <si>
    <t>Монтаж уличной стойки для считывателя, установка кнопки выхода/считывателя (домофон)/СКУД</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</si>
  <si>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</si>
  <si>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</si>
  <si>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</si>
  <si>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</si>
  <si>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</si>
  <si>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</si>
  <si>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</si>
  <si>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</si>
  <si>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</si>
  <si>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</si>
  <si>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Не применяется совместно с Работами  п.п 6.60.5</t>
  </si>
  <si>
    <t>Прокладка и монтаж кабеля  типа  UTP/КПЛК(аналог),  внутри лифтовой камеры в шахте лифта</t>
  </si>
  <si>
    <t xml:space="preserve">СМР, ПИР,  не ограничиваясь перечисленным;  установка и монтаж реле включая крепежные материалы и изделия). Оформление разрешительных документов, исполнительной документации. Без стоимости оборудования. </t>
  </si>
  <si>
    <t>Монтаж Ethernet-реле (шлагбаум)</t>
  </si>
  <si>
    <t xml:space="preserve">Монтаж оборудования  1-4U включительно, в существующий телекоммуникационный шкаф/место/стойку </t>
  </si>
  <si>
    <t>Расценка применяется по письменному требованию и предварительному согласованию с Заказчиком работ</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</si>
  <si>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</si>
  <si>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</si>
  <si>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Сборка и монтаж антенны для эфирного TV (внешняя)</t>
  </si>
  <si>
    <t>Монтаж шкафа, стойки 19"</t>
  </si>
  <si>
    <t>Монтаж телекоммуникационного  шкафа 19", телекоммуникационной стойки 19" любой ёмкости</t>
  </si>
  <si>
    <t>Применяется в проектах по высвобождению Зданий/помещений</t>
  </si>
  <si>
    <t xml:space="preserve">Монтаж оборудования свыше 4U в существующий телекоммуникационный шкаф/стойку </t>
  </si>
  <si>
    <t>Позиция применяется с использованием шагового коэффициента 0,1 от 30 м (минимальный участок 3 м)
Не применяется совместно с расценкой 5.25; 5.26</t>
  </si>
  <si>
    <t>Позиция применяется с использованием шагового коэффициента 0,1 от 30 м (минимальный участок 3 м)
Не применяется совместно с расценкой 5.24; 5.26</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</si>
  <si>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Оформление разрешительных документов, исполнительной документации. Без стоимости оборудования.</t>
  </si>
  <si>
    <t>Группа грунта определяется на этапе подготовки ПД/РД. Если проектной документацией не определено, по умолчанию применяется позиция в грунтах 1-3 групп</t>
  </si>
  <si>
    <t>в том числе стоимость СМР (включая материалы)</t>
  </si>
  <si>
    <t xml:space="preserve">Стоимость определяется по согласованию работ с Заказчиком и предоставлением подтверждающих документов. </t>
  </si>
  <si>
    <t>Примечания</t>
  </si>
  <si>
    <t>Филиал</t>
  </si>
  <si>
    <t>Пермский филиал</t>
  </si>
  <si>
    <t>Минимальная цена</t>
  </si>
  <si>
    <t>Максимальная цена</t>
  </si>
  <si>
    <t>Победитель</t>
  </si>
  <si>
    <t>АО ППСМ "Востокпромсвязьмонтаж"</t>
  </si>
  <si>
    <t>ООО "Технотел"</t>
  </si>
  <si>
    <t>ООО «ПМК - 411 «Связьстрой»</t>
  </si>
  <si>
    <t>ООО «Эс Эл Инжиниринг»</t>
  </si>
  <si>
    <t>Номер и дата договора</t>
  </si>
  <si>
    <t>1 круг</t>
  </si>
  <si>
    <t xml:space="preserve">от 02.06.2020 № 0501/25/786/20 </t>
  </si>
  <si>
    <t xml:space="preserve">от 02.06.2020 № 0501/25/787/20 </t>
  </si>
  <si>
    <t>2 круг</t>
  </si>
  <si>
    <t>0501/25/1144/20</t>
  </si>
  <si>
    <t>СУ по 2 кругу</t>
  </si>
  <si>
    <t xml:space="preserve">0501/25/1444/20 </t>
  </si>
  <si>
    <t>НМЦ, руб. без НДС</t>
  </si>
  <si>
    <t>Индексируемая расценка</t>
  </si>
  <si>
    <t xml:space="preserve">Удельная стоимость работ </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</si>
  <si>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</si>
  <si>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</si>
  <si>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</si>
  <si>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</si>
  <si>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</si>
  <si>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</si>
  <si>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</si>
  <si>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</si>
  <si>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</si>
  <si>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ВОК 4 -16 волокон</t>
  </si>
  <si>
    <t>ВОК 24- 48 волокон</t>
  </si>
  <si>
    <t>ВОК более 48 волокон</t>
  </si>
  <si>
    <t>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</si>
  <si>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</si>
  <si>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Выполнение предпроектных обследований кабельных линий/ трасы РРЛ, от существующей инфраструктуры ПАО "Ростелеком" до объекта строительства</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</si>
  <si>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</si>
  <si>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</si>
  <si>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</si>
  <si>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</si>
  <si>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</si>
  <si>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</si>
  <si>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</si>
  <si>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</si>
  <si>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</si>
  <si>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</si>
  <si>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t>
  </si>
  <si>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</si>
  <si>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 xml:space="preserve">ёмкостью 10 пар </t>
  </si>
  <si>
    <t xml:space="preserve">ёмкостью 20 пар </t>
  </si>
  <si>
    <t xml:space="preserve">ёмкостью 30 пар </t>
  </si>
  <si>
    <t xml:space="preserve">ёмкостью  50 пар </t>
  </si>
  <si>
    <t>ёмкостью  100 пар</t>
  </si>
  <si>
    <t>ёмкостью  200 пар</t>
  </si>
  <si>
    <t>ёмкостью 300 пар</t>
  </si>
  <si>
    <t>ёмкостью  400 пар</t>
  </si>
  <si>
    <t>ёмкостью более 400 пар до 600 пар</t>
  </si>
  <si>
    <t>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t>
  </si>
  <si>
    <t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</si>
  <si>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
6. Компенсация затрат на оплату счетов Подрядчиком от лица Заказчика за выдачу Технических Условий, согласований проектных решений, визирование актов и прочих документов,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производиться по предварительному согласованию с Заказчиком и предоставлением подтверждающих документов: договоров, счетов, п/п и актов оказанных услуг, в соответствии с действующими тарифами балансодержателя коммуникаций. Применение расценки возможно совместно с Работами пунктов с  4.2÷4.4;  4.7÷ 4.9; 5.1÷ 5.7. по согласованию с Заказчиком работ и получении подтверждения.</t>
    </r>
  </si>
  <si>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</si>
  <si>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Расценка применяется, при необходимости, дополнительно к расценке 5.1</t>
  </si>
  <si>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</si>
  <si>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</si>
  <si>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 xml:space="preserve">Расценка преимущественно  
для Республики Татарстан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</si>
  <si>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</si>
  <si>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Стоимость колодца и монтажа учитывается отдельной расценкой.</t>
  </si>
  <si>
    <t>По требованию Заказчика  примененяеться понижающий коэффициент с шагом = 0,3
Не применяется совместно с расценкой 5.25; 5.26</t>
  </si>
  <si>
    <t>Устройство кабельного вывода на стену/опору от существующего колодца (из расчета  до 30 м).</t>
  </si>
  <si>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</si>
  <si>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1шт.</t>
  </si>
  <si>
    <t>По требованию Заказчика  примененяеться понижающий коэффициент с шагом = 0,1
Не применяется совместно с расценкой 5.24; 5.26</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</si>
  <si>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</si>
  <si>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Не применимо совместно с расценкой 5.24; 5.24; 5.29-5.33.</t>
  </si>
  <si>
    <t>Монтаж трубостоек на крыше здания для организации  воздушно-кабельных переходов</t>
  </si>
  <si>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</si>
  <si>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1 трубостойка</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</si>
  <si>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</si>
  <si>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</si>
  <si>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</si>
  <si>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</si>
  <si>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</si>
  <si>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</si>
  <si>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от существующего УД до подъезда</t>
  </si>
  <si>
    <t xml:space="preserve">ПИР, СМР (включая стоимость материалов, сопутствующих работ, герметизация стоп-огонь). Оформление исполнительной документации. </t>
  </si>
  <si>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</si>
  <si>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ПИР, СМР,  с учетом  стоимости вспомогательных материалов (без учёта стоимости ОРК). Оформлением разрешительных документов и исполнительной документации.</t>
  </si>
  <si>
    <t xml:space="preserve">Монтаж шкафа, стойки </t>
  </si>
  <si>
    <t>Монтаж телекоммуникационного  шкафа, телекоммуникационной стойки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</si>
  <si>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</si>
  <si>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</si>
  <si>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</si>
  <si>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</si>
  <si>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</si>
  <si>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</si>
  <si>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ёмкостью менее 256 портов</t>
  </si>
  <si>
    <t>ёмкостью от 256-1028 портов</t>
  </si>
  <si>
    <t>ёмкостью от 1028 до 2048</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</si>
  <si>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</si>
  <si>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</si>
  <si>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</si>
  <si>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</si>
  <si>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</si>
  <si>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</si>
  <si>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</si>
  <si>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</si>
  <si>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НЕ ПРИМЕНЯТЬ данную расценку для организации абонентской линии в ДХ абонента!</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</si>
  <si>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</si>
  <si>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</si>
  <si>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</si>
  <si>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</si>
  <si>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</si>
  <si>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</si>
  <si>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</si>
  <si>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Прокладка и монтаж кабеля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</si>
  <si>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</si>
  <si>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</si>
  <si>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</si>
  <si>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</si>
  <si>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</si>
  <si>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</si>
  <si>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</si>
  <si>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</si>
  <si>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Установка доводчика</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</si>
  <si>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</si>
  <si>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ПНР на систему домофонии</t>
  </si>
  <si>
    <t>ПНР на вызывную панель.</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</si>
  <si>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</si>
  <si>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</si>
  <si>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</si>
  <si>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</si>
  <si>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</si>
  <si>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ПИР, СМР: Монтаж понижающего абонентского трансформатора (ТАМУ) с учетом стоимости материалов.Без учета стоимости трансформатора.</t>
  </si>
  <si>
    <t>ПИР: Разработка проектной документации по установке шлагбаума, получение необходимых согласований,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</si>
  <si>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</si>
  <si>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</si>
  <si>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</si>
  <si>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</si>
  <si>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</si>
  <si>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</si>
  <si>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</si>
  <si>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</si>
  <si>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 СМР: Коммутация сигнальных линий, программирование, настройка устройств/систем. Не включает стоимость контроллера, монтаж, прокладку кабеля.</t>
  </si>
  <si>
    <t>Организация БС телеметрии</t>
  </si>
  <si>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</si>
  <si>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одна БС</t>
  </si>
  <si>
    <t>ПИР, СМР: с учетом стоимости материалов. Без учета стоимости счетчика.</t>
  </si>
  <si>
    <t>ПИР, СМР: Установка модуля сопряжения  LORA/NB-IoT</t>
  </si>
  <si>
    <t>Монтаж блока коммутации теплосчетчиков</t>
  </si>
  <si>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 Без учета стоимости блока коммутации.</t>
  </si>
  <si>
    <t>Установка регистратора (теплосчетчиков)</t>
  </si>
  <si>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 Без учета стоимости регистратора.</t>
  </si>
  <si>
    <t>Установка контроллера (теплосчетчиков)</t>
  </si>
  <si>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 Без учета стоимости контроллера.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</si>
  <si>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</si>
  <si>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</si>
  <si>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</si>
  <si>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</si>
  <si>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</si>
  <si>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 xml:space="preserve">Монтаж оборудования Wi-Fi внутреннего размещения (Indoor) (офисные помещения, места массового скопления, ТЦ/ТРЦ)
</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</si>
  <si>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</si>
  <si>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</si>
  <si>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Настройка коммутатора
 (в т.ч. видеонаблюдение/контроль доступа/ беспроводной доступ)</t>
  </si>
  <si>
    <t>СМР: Включая весь перечень работ но настройке оборудования.</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</si>
  <si>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</si>
  <si>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</si>
  <si>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ПИР, 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</si>
  <si>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</si>
  <si>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</si>
  <si>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</si>
  <si>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</si>
  <si>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</si>
  <si>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</si>
  <si>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
</t>
  </si>
  <si>
    <t>Прокладка и монтаж силового кабеля ёмкостью до 3х2,5мм2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</si>
  <si>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</si>
  <si>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Раздел 8.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</si>
  <si>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</si>
  <si>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</si>
  <si>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</si>
  <si>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Индексация USD</t>
  </si>
  <si>
    <t>Индексация USD LME</t>
  </si>
  <si>
    <t>Индексируемая составляющая стоимости материалов, без НДС, руб.</t>
  </si>
  <si>
    <t>Коэффициент пересчета USD LME</t>
  </si>
  <si>
    <t>Коэффициент пересчета USD</t>
  </si>
  <si>
    <t>Калькулятор индексации Удельных расценок ЕБПР 2021</t>
  </si>
  <si>
    <t>Вставить принскрин:</t>
  </si>
  <si>
    <t xml:space="preserve">Вставить данные </t>
  </si>
  <si>
    <t>LME новое=</t>
  </si>
  <si>
    <t xml:space="preserve">https://www.arsenal-ooo.com.ua/lme-mean.php?metall </t>
  </si>
  <si>
    <t>Данные берутся с сайта:</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</si>
  <si>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</si>
  <si>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LME базовое=</t>
  </si>
  <si>
    <t>Доллар США</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</si>
  <si>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</si>
  <si>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 xml:space="preserve">Автоматический расчет по таблице </t>
  </si>
  <si>
    <t>USD новое=</t>
  </si>
  <si>
    <t>http://www.cbr.ru/currency_base/dynamics</t>
  </si>
  <si>
    <t xml:space="preserve">Данные берутся с сайта: </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</si>
  <si>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</si>
  <si>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USD базовое=</t>
  </si>
  <si>
    <t>cdx</t>
  </si>
  <si>
    <t>curs</t>
  </si>
  <si>
    <t>data</t>
  </si>
  <si>
    <t>nominal</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</si>
  <si>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</si>
  <si>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Процент USD LME</t>
  </si>
  <si>
    <t xml:space="preserve">Процент изменения </t>
  </si>
  <si>
    <t>новое в USD за 1 тонну</t>
  </si>
  <si>
    <t>базовое в USD за 1 тонну</t>
  </si>
  <si>
    <t xml:space="preserve">Новое =(LMEнов*USDнов) </t>
  </si>
  <si>
    <t>Базовое = (LMEбаз*USDбаз)</t>
  </si>
  <si>
    <t>Поля для внесения данных</t>
  </si>
  <si>
    <t>К пересчета медножильной кабельной продукции от значений USD и LME</t>
  </si>
  <si>
    <t>LME</t>
  </si>
  <si>
    <t>USD</t>
  </si>
  <si>
    <t xml:space="preserve">Таблица автоматического пересчета К индексации USD и USD LME </t>
  </si>
  <si>
    <t>СОГЛАСОВАНО:</t>
  </si>
  <si>
    <t>УТВЕРЖДАЮ:</t>
  </si>
  <si>
    <t>______________</t>
  </si>
  <si>
    <t>____________</t>
  </si>
  <si>
    <t>" _____ " ________________ 2021 г.</t>
  </si>
  <si>
    <t>"_____ " ______________2021 г.</t>
  </si>
  <si>
    <t>(наименование стройки)</t>
  </si>
  <si>
    <t xml:space="preserve">ЛОКАЛЬНЫЙ СМЕТНЫЙ РАСЧЕТ № </t>
  </si>
  <si>
    <t>(локальная смета)</t>
  </si>
  <si>
    <t xml:space="preserve">на </t>
  </si>
  <si>
    <t>(наименование работ и затрат, наименование объекта)</t>
  </si>
  <si>
    <t xml:space="preserve">Основание: </t>
  </si>
  <si>
    <t>Сметная стоимость строительных работ _______________________________________________________________________________________________</t>
  </si>
  <si>
    <t>тыс. руб.</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</si>
  <si>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</si>
  <si>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</si>
  <si>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чел.час</t>
  </si>
  <si>
    <t>Составлен(а) в текущих (прогнозных) ценах по состоянию на ______________</t>
  </si>
  <si>
    <t>№ пп</t>
  </si>
  <si>
    <t>Шифр и номер позиции норматива</t>
  </si>
  <si>
    <t>Наименование работ и затрат, единица измерения</t>
  </si>
  <si>
    <t>Количество</t>
  </si>
  <si>
    <t>Стоимость единицы, руб.</t>
  </si>
  <si>
    <t>Общая стоимость, руб.</t>
  </si>
  <si>
    <t>Затраты труда рабочих, чел.-ч, не занятых обслуживанием машин</t>
  </si>
  <si>
    <t>всего</t>
  </si>
  <si>
    <t>эксплуата-
ции машин</t>
  </si>
  <si>
    <t>Всего</t>
  </si>
  <si>
    <t>оплаты труда</t>
  </si>
  <si>
    <t>эксплуата-
ция машин</t>
  </si>
  <si>
    <t>в т.ч. оплаты труда</t>
  </si>
  <si>
    <t>на единицу</t>
  </si>
  <si>
    <t>1</t>
  </si>
  <si>
    <t>2</t>
  </si>
  <si>
    <t>3</t>
  </si>
  <si>
    <t>4</t>
  </si>
  <si>
    <t>5</t>
  </si>
  <si>
    <t>6</t>
  </si>
  <si>
    <t>7</t>
  </si>
  <si>
    <t>8</t>
  </si>
  <si>
    <t>9</t>
  </si>
  <si>
    <t>ИТОГИ ПО СМЕТЕ:</t>
  </si>
  <si>
    <t>Итого прямые затраты по смете в текущих ценах</t>
  </si>
  <si>
    <t>Накладные расходы</t>
  </si>
  <si>
    <t>Сметная прибыль</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</si>
  <si>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</si>
  <si>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</si>
  <si>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</si>
  <si>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</si>
  <si>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</si>
  <si>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</si>
  <si>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</si>
  <si>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</si>
  <si>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Составил: ___________________________</t>
  </si>
  <si>
    <t>(должность, подпись, расшифровка)</t>
  </si>
  <si>
    <t>Проверил: ___________________________</t>
  </si>
  <si>
    <t>10</t>
  </si>
  <si>
    <t>12</t>
  </si>
  <si>
    <t>13</t>
  </si>
  <si>
    <t>14</t>
  </si>
  <si>
    <t>15</t>
  </si>
  <si>
    <t>17</t>
  </si>
  <si>
    <t>18</t>
  </si>
  <si>
    <t>19</t>
  </si>
  <si>
    <r>
      <t>ФССЦпг-03-21-01-030</t>
    </r>
    <r>
      <rPr>
        <i/>
        <sz val="7"/>
        <rFont val="Arial"/>
        <family val="2"/>
        <charset val="204"/>
      </rPr>
      <t xml:space="preserve">
Приказ Минстроя России от 26.12.2019 №876/пр</t>
    </r>
  </si>
  <si>
    <r>
      <t>Перевозка грузов автомобилями-самосвалами грузоподъемностью 10 т работающих вне карьера на расстояние: I класс груза до 30 км
(1 т груза)</t>
    </r>
    <r>
      <rPr>
        <i/>
        <sz val="7"/>
        <rFont val="Arial"/>
        <family val="2"/>
        <charset val="204"/>
      </rPr>
      <t xml:space="preserve">
ИНДЕКС К ПОЗИЦИИ:
1 Перевод в текущие цены 1 кв. 2021 ОЗП=8,5; ЭМ=8,5; ЗПМ=8,5; МАТ=8,5
НР 0% от 
СП 0% от </t>
    </r>
  </si>
  <si>
    <t>Восстанов асб покрытие дорожное</t>
  </si>
  <si>
    <t>___________________________346,695</t>
  </si>
  <si>
    <t>___________________________16,749</t>
  </si>
  <si>
    <t>_______________________________________________________________________________________________212,91</t>
  </si>
  <si>
    <t>Раздел 1. Расчет на 100м2 (1*100м)</t>
  </si>
  <si>
    <r>
      <t>ФЕР27-03-008-04</t>
    </r>
    <r>
      <rPr>
        <i/>
        <sz val="7"/>
        <rFont val="Arial"/>
        <family val="2"/>
        <charset val="204"/>
      </rPr>
      <t xml:space="preserve">
Приказ Минстроя России от 26.12.2019 №876/пр</t>
    </r>
  </si>
  <si>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(3263 руб.): 142% от ФОТ (2298 руб.)
СП (2183 руб.): 95% от ФОТ (2298 руб.)</t>
    </r>
  </si>
  <si>
    <r>
      <t>0,12</t>
    </r>
    <r>
      <rPr>
        <i/>
        <sz val="7"/>
        <rFont val="Arial"/>
        <family val="2"/>
        <charset val="204"/>
      </rPr>
      <t xml:space="preserve">
12/100</t>
    </r>
  </si>
  <si>
    <t>56566,65
14605,22</t>
  </si>
  <si>
    <t>41961,43
4539,22</t>
  </si>
  <si>
    <t>5035
545</t>
  </si>
  <si>
    <r>
      <t>ФЕР27-03-008-02</t>
    </r>
    <r>
      <rPr>
        <i/>
        <sz val="7"/>
        <rFont val="Arial"/>
        <family val="2"/>
        <charset val="204"/>
      </rPr>
      <t xml:space="preserve">
Приказ Минстроя России от 26.12.2019 №876/пр</t>
    </r>
  </si>
  <si>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(511 руб.): 142% от ФОТ (360 руб.)
СП (342 руб.): 95% от ФОТ (360 руб.)</t>
    </r>
  </si>
  <si>
    <r>
      <t>0,24</t>
    </r>
    <r>
      <rPr>
        <i/>
        <sz val="7"/>
        <rFont val="Arial"/>
        <family val="2"/>
        <charset val="204"/>
      </rPr>
      <t xml:space="preserve">
24/100</t>
    </r>
  </si>
  <si>
    <t>4992,78
1008</t>
  </si>
  <si>
    <t>3984,78
491,68</t>
  </si>
  <si>
    <t>956
118</t>
  </si>
  <si>
    <r>
      <t>ФЕР27-03-010-01</t>
    </r>
    <r>
      <rPr>
        <i/>
        <sz val="7"/>
        <rFont val="Arial"/>
        <family val="2"/>
        <charset val="204"/>
      </rPr>
      <t xml:space="preserve">
Приказ Минстроя России от 26.12.2019 №876/пр</t>
    </r>
  </si>
  <si>
    <r>
      <t>Разборка бортовых камней: на бетонном основании
(100 м)</t>
    </r>
    <r>
      <rPr>
        <i/>
        <sz val="7"/>
        <rFont val="Arial"/>
        <family val="2"/>
        <charset val="204"/>
      </rPr>
      <t xml:space="preserve">
ИНДЕКС К ПОЗИЦИИ:
1 Перевод в текущие цены 1 кв. 2021 ОЗП=8,5; ЭМ=8,5; ЗПМ=8,5; МАТ=8,5
НР (8538 руб.): 142% от ФОТ (6013 руб.)
СП (5712 руб.): 95% от ФОТ (6013 руб.)</t>
    </r>
  </si>
  <si>
    <r>
      <t>1</t>
    </r>
    <r>
      <rPr>
        <i/>
        <sz val="7"/>
        <rFont val="Arial"/>
        <family val="2"/>
        <charset val="204"/>
      </rPr>
      <t xml:space="preserve">
100/100</t>
    </r>
  </si>
  <si>
    <t>6012,9
6012,9</t>
  </si>
  <si>
    <r>
      <t>ФЕР27-04-007-03</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</si>
  <si>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нижнего слоя двухслойных
(1000 м2)</t>
    </r>
    <r>
      <rPr>
        <i/>
        <sz val="7"/>
        <rFont val="Arial"/>
        <family val="2"/>
        <charset val="204"/>
      </rPr>
      <t xml:space="preserve">
26 689,85 = 23 080,85 + 20 x 180,45
ИНДЕКС К ПОЗИЦИИ:
1 Перевод в текущие цены 1 кв. 2021 ОЗП=8,5; ЭМ=8,5; ЗПМ=8,5; МАТ=8,5
НР (689 руб.): 142% от ФОТ (485 руб.)
СП (461 руб.): 95% от ФОТ (485 руб.)</t>
    </r>
  </si>
  <si>
    <r>
      <t>0,1</t>
    </r>
    <r>
      <rPr>
        <i/>
        <sz val="7"/>
        <rFont val="Arial"/>
        <family val="2"/>
        <charset val="204"/>
      </rPr>
      <t xml:space="preserve">
100/1000</t>
    </r>
  </si>
  <si>
    <t>232469,45
2284,03</t>
  </si>
  <si>
    <t>40693,23
2574,93</t>
  </si>
  <si>
    <t>4069
257</t>
  </si>
  <si>
    <r>
      <t>ФЕР27-04-007-02</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</si>
  <si>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верхнего слоя двухслойных
(1000 м2)</t>
    </r>
    <r>
      <rPr>
        <i/>
        <sz val="7"/>
        <rFont val="Arial"/>
        <family val="2"/>
        <charset val="204"/>
      </rPr>
      <t xml:space="preserve">
61 459,82 = 27 354,77 + 189 x 180,45
ИНДЕКС К ПОЗИЦИИ:
1 Перевод в текущие цены 1 кв. 2021 ОЗП=8,5; ЭМ=8,5; ЗПМ=8,5; МАТ=8,5
НР (929 руб.): 142% от ФОТ (654 руб.)
СП (621 руб.): 95% от ФОТ (654 руб.)</t>
    </r>
  </si>
  <si>
    <t>531164,11
2635,44</t>
  </si>
  <si>
    <t>64491,15
3903,94</t>
  </si>
  <si>
    <t>6449
390</t>
  </si>
  <si>
    <r>
      <t>ФЕР27-04-007-04</t>
    </r>
    <r>
      <rPr>
        <i/>
        <sz val="7"/>
        <rFont val="Arial"/>
        <family val="2"/>
        <charset val="204"/>
      </rPr>
      <t xml:space="preserve">
Приказ Минстроя России от 01.06.2020 №294/пр</t>
    </r>
  </si>
  <si>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(-231 руб.): 142% от ФОТ (-163 руб.)
СП (-155 руб.): 95% от ФОТ (-163 руб.)</t>
    </r>
  </si>
  <si>
    <r>
      <t>-0,1</t>
    </r>
    <r>
      <rPr>
        <i/>
        <sz val="7"/>
        <rFont val="Arial"/>
        <family val="2"/>
        <charset val="204"/>
      </rPr>
      <t xml:space="preserve">
-100/1000</t>
    </r>
  </si>
  <si>
    <t>27500,4
1632,82</t>
  </si>
  <si>
    <t>-2750
-163</t>
  </si>
  <si>
    <r>
      <t>ФЕР27-06-026-01</t>
    </r>
    <r>
      <rPr>
        <i/>
        <sz val="7"/>
        <rFont val="Arial"/>
        <family val="2"/>
        <charset val="204"/>
      </rPr>
      <t xml:space="preserve">
Приказ Минстроя России от 26.12.2019 №876/пр</t>
    </r>
  </si>
  <si>
    <r>
      <t>Розлив вяжущих материалов
(т)</t>
    </r>
    <r>
      <rPr>
        <i/>
        <sz val="7"/>
        <rFont val="Arial"/>
        <family val="2"/>
        <charset val="204"/>
      </rPr>
      <t xml:space="preserve">
ИНДЕКС К ПОЗИЦИИ:
1 Перевод в текущие цены 1 кв. 2021 ОЗП=8,5; ЭМ=8,5; ЗПМ=8,5; МАТ=8,5
НР (6 руб.): 142% от ФОТ (4 руб.)
СП (4 руб.): 95% от ФОТ (4 руб.)</t>
    </r>
  </si>
  <si>
    <t>382,2
69,89</t>
  </si>
  <si>
    <t>23
4</t>
  </si>
  <si>
    <r>
      <t>ФССЦ-01.2.01.02-0051</t>
    </r>
    <r>
      <rPr>
        <i/>
        <sz val="7"/>
        <rFont val="Arial"/>
        <family val="2"/>
        <charset val="204"/>
      </rPr>
      <t xml:space="preserve">
Приказ Минстроя России от 26.12.2019 №876/пр</t>
    </r>
  </si>
  <si>
    <r>
      <t>Битумы нефтяные строительные марки: БН-50/50
(т)</t>
    </r>
    <r>
      <rPr>
        <i/>
        <sz val="7"/>
        <rFont val="Arial"/>
        <family val="2"/>
        <charset val="204"/>
      </rPr>
      <t xml:space="preserve">
ИНДЕКС К ПОЗИЦИИ:
1 Перевод в текущие цены 1 кв. 2021 ОЗП=8,5; ЭМ=8,5; ЗПМ=8,5; МАТ=8,5</t>
    </r>
  </si>
  <si>
    <r>
      <t>ФЕР27-06-020-01</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</si>
  <si>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мелкозернистых типа АБВ,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</si>
  <si>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28879,29
3601,6</t>
  </si>
  <si>
    <t>23316,99
2570,92</t>
  </si>
  <si>
    <t>2332
257</t>
  </si>
  <si>
    <r>
      <t>ФЕР27-06-020-03</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</si>
  <si>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крупнозернистых типа АБ,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</si>
  <si>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11</t>
  </si>
  <si>
    <r>
      <t>ФЕР27-06-021-03</t>
    </r>
    <r>
      <rPr>
        <i/>
        <sz val="7"/>
        <rFont val="Arial"/>
        <family val="2"/>
        <charset val="204"/>
      </rPr>
      <t xml:space="preserve">
Приказ Минстроя России от 30.12.2016 №1039/пр</t>
    </r>
  </si>
  <si>
    <r>
      <t>На каждые 0,5 см изменения толщины покрытия добавлять или исключать: к расценке 27-06-020-03
(1000 м2)</t>
    </r>
    <r>
      <rPr>
        <i/>
        <sz val="7"/>
        <rFont val="Arial"/>
        <family val="2"/>
        <charset val="204"/>
      </rPr>
      <t xml:space="preserve">
ИНДЕКС К ПОЗИЦИИ:
1 Перевод в текущие цены 1 кв. 2021 ОЗП=8,5; ЭМ=8,5; ЗПМ=8,5; МАТ=8,5
НР (10 руб.): 142% от ФОТ (7 руб.)
СП (7 руб.): 95% от ФОТ (7 руб.)</t>
    </r>
  </si>
  <si>
    <t>296,38
68,03</t>
  </si>
  <si>
    <r>
      <t>0,0033</t>
    </r>
    <r>
      <rPr>
        <i/>
        <sz val="7"/>
        <rFont val="Arial"/>
        <family val="2"/>
        <charset val="204"/>
      </rPr>
      <t xml:space="preserve">
0,0011+0,0011+0,0011</t>
    </r>
  </si>
  <si>
    <r>
      <t>ФССЦ-04.2.01.01-0047</t>
    </r>
    <r>
      <rPr>
        <i/>
        <sz val="7"/>
        <rFont val="Arial"/>
        <family val="2"/>
        <charset val="204"/>
      </rPr>
      <t xml:space="preserve">
Приказ Минстроя России от 30.06.2020 №352/пр</t>
    </r>
  </si>
  <si>
    <r>
      <t>Смеси асфальтобетонные плотные мелкозернистые тип А марка II
(т)</t>
    </r>
    <r>
      <rPr>
        <i/>
        <sz val="7"/>
        <rFont val="Arial"/>
        <family val="2"/>
        <charset val="204"/>
      </rPr>
      <t xml:space="preserve">
ИНДЕКС К ПОЗИЦИИ:
1 Перевод в текущие цены 1 кв. 2021 ОЗП=8,5; ЭМ=8,5; ЗПМ=8,5; МАТ=8,5</t>
    </r>
  </si>
  <si>
    <r>
      <t>ФССЦ-04.2.01.01-0040</t>
    </r>
    <r>
      <rPr>
        <i/>
        <sz val="7"/>
        <rFont val="Arial"/>
        <family val="2"/>
        <charset val="204"/>
      </rPr>
      <t xml:space="preserve">
Приказ Минстроя России от 30.06.2020 №352/пр</t>
    </r>
  </si>
  <si>
    <r>
      <t>Смеси асфальтобетонные плотные крупнозернистые тип А марка II
(т)</t>
    </r>
    <r>
      <rPr>
        <i/>
        <sz val="7"/>
        <rFont val="Arial"/>
        <family val="2"/>
        <charset val="204"/>
      </rPr>
      <t xml:space="preserve">
ИНДЕКС К ПОЗИЦИИ:
1 Перевод в текущие цены 1 кв. 2021 ОЗП=8,5; ЭМ=8,5; ЗПМ=8,5; МАТ=8,5</t>
    </r>
  </si>
  <si>
    <r>
      <t>19,18</t>
    </r>
    <r>
      <rPr>
        <i/>
        <sz val="7"/>
        <rFont val="Arial"/>
        <family val="2"/>
        <charset val="204"/>
      </rPr>
      <t xml:space="preserve">
9,58+9,6</t>
    </r>
  </si>
  <si>
    <r>
      <t>ФЕР27-02-010-02</t>
    </r>
    <r>
      <rPr>
        <i/>
        <sz val="7"/>
        <rFont val="Arial"/>
        <family val="2"/>
        <charset val="204"/>
      </rPr>
      <t xml:space="preserve">
Приказ Минстроя России от 26.12.2019 №876/пр</t>
    </r>
  </si>
  <si>
    <r>
      <t>Установка бортовых камней бетонных: при других видах покрытий
(100 м)</t>
    </r>
    <r>
      <rPr>
        <i/>
        <sz val="7"/>
        <rFont val="Arial"/>
        <family val="2"/>
        <charset val="204"/>
      </rPr>
      <t xml:space="preserve">
ИНДЕКС К ПОЗИЦИИ:
1 Перевод в текущие цены 1 кв. 2021 ОЗП=8,5; ЭМ=8,5; ЗПМ=8,5; МАТ=8,5
НР (8317 руб.): 142% от ФОТ (5857 руб.)
СП (5564 руб.): 95% от ФОТ (5857 руб.)</t>
    </r>
  </si>
  <si>
    <t>37851,43
5772,24</t>
  </si>
  <si>
    <t>713,77
85,04</t>
  </si>
  <si>
    <t>714
85</t>
  </si>
  <si>
    <r>
      <t>ФССЦ-05.2.03.03-0031</t>
    </r>
    <r>
      <rPr>
        <i/>
        <sz val="7"/>
        <rFont val="Arial"/>
        <family val="2"/>
        <charset val="204"/>
      </rPr>
      <t xml:space="preserve">
Приказ Минстроя России от 26.12.2019 №876/пр</t>
    </r>
  </si>
  <si>
    <r>
      <t>Камни бортовые: БР 100.20.8 /бетон В22,5 (М300), объем 0,016 м3/ (ГОСТ 6665-91)
(шт)</t>
    </r>
    <r>
      <rPr>
        <i/>
        <sz val="7"/>
        <rFont val="Arial"/>
        <family val="2"/>
        <charset val="204"/>
      </rPr>
      <t xml:space="preserve">
ИНДЕКС К ПОЗИЦИИ:
1 Перевод в текущие цены 1 кв. 2021 ОЗП=8,5; ЭМ=8,5; ЗПМ=8,5; МАТ=8,5</t>
    </r>
  </si>
  <si>
    <r>
      <t>ФССЦпг-01-01-01-041</t>
    </r>
    <r>
      <rPr>
        <i/>
        <sz val="7"/>
        <rFont val="Arial"/>
        <family val="2"/>
        <charset val="204"/>
      </rPr>
      <t xml:space="preserve">
Приказ Минстроя России от 26.12.2019 №876/пр</t>
    </r>
  </si>
  <si>
    <r>
      <t>Погрузо-разгрузочные работы при автомобильных перевозках: Погрузка мусора строительного с погрузкой вручную
(1 т груза)</t>
    </r>
    <r>
      <rPr>
        <i/>
        <sz val="7"/>
        <rFont val="Arial"/>
        <family val="2"/>
        <charset val="204"/>
      </rPr>
      <t xml:space="preserve">
ИНДЕКС К ПОЗИЦИИ:
1 Перевод в текущие цены 1 кв. 2021 ОЗП=8,5; ЭМ=8,5; ЗПМ=8,5; МАТ=8,5
НР 0% от 
СП 0% от </t>
    </r>
  </si>
  <si>
    <r>
      <t>91,2</t>
    </r>
    <r>
      <rPr>
        <i/>
        <sz val="7"/>
        <rFont val="Arial"/>
        <family val="2"/>
        <charset val="204"/>
      </rPr>
      <t xml:space="preserve">
(12*2,4+24*2,6)</t>
    </r>
  </si>
  <si>
    <t>74696
1750</t>
  </si>
  <si>
    <t>Итоги по смете:</t>
  </si>
  <si>
    <t xml:space="preserve">  Автомобильные дороги</t>
  </si>
  <si>
    <t xml:space="preserve">  Материалы</t>
  </si>
  <si>
    <t xml:space="preserve">  Перевозка грузов (грунт, мусор и подобное)</t>
  </si>
  <si>
    <t xml:space="preserve">  Непредвиденные работы и затраты 3% от 336597</t>
  </si>
  <si>
    <t>Тротуар асб покрытие</t>
  </si>
  <si>
    <t>___________________________223,428</t>
  </si>
  <si>
    <t>___________________________15,682</t>
  </si>
  <si>
    <t>_______________________________________________________________________________________________210,73</t>
  </si>
  <si>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(2174 руб.): 142% от ФОТ (1531 руб.)
СП (1454 руб.): 95% от ФОТ (1531 руб.)</t>
    </r>
  </si>
  <si>
    <r>
      <t>0,08</t>
    </r>
    <r>
      <rPr>
        <i/>
        <sz val="7"/>
        <rFont val="Arial"/>
        <family val="2"/>
        <charset val="204"/>
      </rPr>
      <t xml:space="preserve">
8/100</t>
    </r>
  </si>
  <si>
    <t>3357
363</t>
  </si>
  <si>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(256 руб.): 142% от ФОТ (180 руб.)
СП (171 руб.): 95% от ФОТ (180 руб.)</t>
    </r>
  </si>
  <si>
    <t>478
59</t>
  </si>
  <si>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(-116 руб.): 142% от ФОТ (-82 руб.)
СП (-78 руб.): 95% от ФОТ (-82 руб.)</t>
    </r>
  </si>
  <si>
    <t>13750,2
816,41</t>
  </si>
  <si>
    <t>-1375
-82</t>
  </si>
  <si>
    <r>
      <t>Розлив вяжущих материалов
(т)</t>
    </r>
    <r>
      <rPr>
        <i/>
        <sz val="7"/>
        <rFont val="Arial"/>
        <family val="2"/>
        <charset val="204"/>
      </rPr>
      <t xml:space="preserve">
ИНДЕКС К ПОЗИЦИИ:
1 Перевод в текущие цены 1 кв. 2021 ОЗП=8,5; ЭМ=8,5; ЗПМ=8,5; МАТ=8,5
НР (3 руб.): 142% от ФОТ (2 руб.)
СП (2 руб.): 95% от ФОТ (2 руб.)</t>
    </r>
  </si>
  <si>
    <t>11
2</t>
  </si>
  <si>
    <r>
      <t>ФЕР27-07-001-03</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</si>
  <si>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нижний слой из горячей асфальтобетонной смеси толщиной 4,5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</si>
  <si>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2449,56
842,61</t>
  </si>
  <si>
    <t>745,05
4,89</t>
  </si>
  <si>
    <t>745
5</t>
  </si>
  <si>
    <r>
      <t>ФЕР27-07-001-04</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</si>
  <si>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верхний слой из горячей асфальтобетонной смеси толщиной 3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</si>
  <si>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2214,96
842,61</t>
  </si>
  <si>
    <t>510,45
4,89</t>
  </si>
  <si>
    <t>510
5</t>
  </si>
  <si>
    <r>
      <t>17,84</t>
    </r>
    <r>
      <rPr>
        <i/>
        <sz val="7"/>
        <rFont val="Arial"/>
        <family val="2"/>
        <charset val="204"/>
      </rPr>
      <t xml:space="preserve">
10,7+7,14</t>
    </r>
  </si>
  <si>
    <r>
      <t>50,4</t>
    </r>
    <r>
      <rPr>
        <i/>
        <sz val="7"/>
        <rFont val="Arial"/>
        <family val="2"/>
        <charset val="204"/>
      </rPr>
      <t xml:space="preserve">
(8*2,4+12*2,6)</t>
    </r>
  </si>
  <si>
    <t>39187
694</t>
  </si>
  <si>
    <t xml:space="preserve">  Непредвиденные работы и затраты 3% от 216920</t>
  </si>
  <si>
    <t>Брусчатка</t>
  </si>
  <si>
    <t>___________________________127,603</t>
  </si>
  <si>
    <t>___________________________15,743</t>
  </si>
  <si>
    <t>_______________________________________________________________________________________________197,9</t>
  </si>
  <si>
    <r>
      <t>ФЕР11-01-025-01</t>
    </r>
    <r>
      <rPr>
        <i/>
        <sz val="7"/>
        <rFont val="Arial"/>
        <family val="2"/>
        <charset val="204"/>
      </rPr>
      <t xml:space="preserve">
Приказ Минстроя России от 26.12.2019 №876/пр</t>
    </r>
  </si>
  <si>
    <r>
      <t>Разборка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(8454 руб.): 123% от ФОТ (6873 руб.)
СП (5155 руб.): 75% от ФОТ (6873 руб.)</t>
    </r>
  </si>
  <si>
    <t>8641,33
6649,82</t>
  </si>
  <si>
    <t>1991,51
222,64</t>
  </si>
  <si>
    <t>1991
223</t>
  </si>
  <si>
    <r>
      <t>ФЕР27-04-001-01</t>
    </r>
    <r>
      <rPr>
        <i/>
        <sz val="7"/>
        <rFont val="Arial"/>
        <family val="2"/>
        <charset val="204"/>
      </rPr>
      <t xml:space="preserve">
Приказ Минстроя России от 01.06.2020 №294/пр</t>
    </r>
  </si>
  <si>
    <r>
      <t>Устройство подстилающих и выравнивающих слоев оснований: из песка
(100 м3)</t>
    </r>
    <r>
      <rPr>
        <i/>
        <sz val="7"/>
        <rFont val="Arial"/>
        <family val="2"/>
        <charset val="204"/>
      </rPr>
      <t xml:space="preserve">
ИНДЕКС К ПОЗИЦИИ:
1 Перевод в текущие цены 1 кв. 2021 ОЗП=8,5; ЭМ=8,5; ЗПМ=8,5; МАТ=8,5
НР (398 руб.): 142% от ФОТ (280 руб.)
СП (266 руб.): 95% от ФОТ (280 руб.)</t>
    </r>
  </si>
  <si>
    <t>33126,39
1128,91</t>
  </si>
  <si>
    <t>31893,77
1673,68</t>
  </si>
  <si>
    <t>3189
167</t>
  </si>
  <si>
    <r>
      <t>ФССЦ-02.3.01.02-0033</t>
    </r>
    <r>
      <rPr>
        <i/>
        <sz val="7"/>
        <rFont val="Arial"/>
        <family val="2"/>
        <charset val="204"/>
      </rPr>
      <t xml:space="preserve">
Приказ Минстроя России от 26.12.2019 №876/пр</t>
    </r>
  </si>
  <si>
    <r>
      <t>Песок природный обогащенный для строительных работ средний
(м3)</t>
    </r>
    <r>
      <rPr>
        <i/>
        <sz val="7"/>
        <rFont val="Arial"/>
        <family val="2"/>
        <charset val="204"/>
      </rPr>
      <t xml:space="preserve">
ИНДЕКС К ПОЗИЦИИ:
1 Перевод в текущие цены 1 кв. 2021 ОЗП=8,5; ЭМ=8,5; ЗПМ=8,5; МАТ=8,5</t>
    </r>
  </si>
  <si>
    <r>
      <t>11,43</t>
    </r>
    <r>
      <rPr>
        <i/>
        <sz val="7"/>
        <rFont val="Arial"/>
        <family val="2"/>
        <charset val="204"/>
      </rPr>
      <t xml:space="preserve">
10*1,1+0,43</t>
    </r>
  </si>
  <si>
    <r>
      <t>Устройство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(10566 руб.): 123% от ФОТ (8590 руб.)
СП (6443 руб.): 75% от ФОТ (8590 руб.)</t>
    </r>
  </si>
  <si>
    <t>11072,82
8312,27</t>
  </si>
  <si>
    <t>2489,4
278,29</t>
  </si>
  <si>
    <t>2489
278</t>
  </si>
  <si>
    <r>
      <t>Прайс</t>
    </r>
    <r>
      <rPr>
        <i/>
        <sz val="7"/>
        <rFont val="Arial"/>
        <family val="2"/>
        <charset val="204"/>
      </rPr>
      <t xml:space="preserve">
Приказ Минстроя России от 26.12.2019 №876/пр</t>
    </r>
  </si>
  <si>
    <r>
      <t>Брусчатка
(м2)</t>
    </r>
    <r>
      <rPr>
        <i/>
        <sz val="7"/>
        <rFont val="Arial"/>
        <family val="2"/>
        <charset val="204"/>
      </rPr>
      <t xml:space="preserve">
МАТ=560*1,12</t>
    </r>
  </si>
  <si>
    <r>
      <t>627,2</t>
    </r>
    <r>
      <rPr>
        <b/>
        <i/>
        <sz val="6"/>
        <rFont val="Arial"/>
        <family val="2"/>
        <charset val="204"/>
      </rPr>
      <t xml:space="preserve">
560*1,12</t>
    </r>
  </si>
  <si>
    <t>7669
668</t>
  </si>
  <si>
    <t xml:space="preserve">  Полы</t>
  </si>
  <si>
    <t xml:space="preserve">  Непредвиденные работы и затраты 3% от 123886</t>
  </si>
  <si>
    <t>Газон</t>
  </si>
  <si>
    <t>___________________________35,392</t>
  </si>
  <si>
    <t>___________________________3,850</t>
  </si>
  <si>
    <t>_______________________________________________________________________________________________52,04</t>
  </si>
  <si>
    <r>
      <t>ФЕР47-01-046-04</t>
    </r>
    <r>
      <rPr>
        <i/>
        <sz val="7"/>
        <rFont val="Arial"/>
        <family val="2"/>
        <charset val="204"/>
      </rPr>
      <t xml:space="preserve">
Приказ Минстроя России от 26.12.2019 №876/пр</t>
    </r>
  </si>
  <si>
    <r>
      <t>Подготовка почвы для устройства партерного и обыкновенного газона с внесением растительной земли слоем 15 см: вручную
(100 м2)</t>
    </r>
    <r>
      <rPr>
        <i/>
        <sz val="7"/>
        <rFont val="Arial"/>
        <family val="2"/>
        <charset val="204"/>
      </rPr>
      <t xml:space="preserve">
ИНДЕКС К ПОЗИЦИИ:
1 Перевод в текущие цены 1 кв. 2021 ОЗП=8,5; ЭМ=8,5; ЗПМ=8,5; МАТ=8,5
НР (3571 руб.): 115% от ФОТ (3105 руб.)
СП (2795 руб.): 90% от ФОТ (3105 руб.)</t>
    </r>
  </si>
  <si>
    <t>20393,54
3104,54</t>
  </si>
  <si>
    <r>
      <t>ФЕР47-01-046-06</t>
    </r>
    <r>
      <rPr>
        <i/>
        <sz val="7"/>
        <rFont val="Arial"/>
        <family val="2"/>
        <charset val="204"/>
      </rPr>
      <t xml:space="preserve">
Приказ Минстроя России от 26.12.2019 №876/пр</t>
    </r>
  </si>
  <si>
    <r>
      <t>Посев газонов партерных, мавританских и обыкновенных вручную
(100 м2)</t>
    </r>
    <r>
      <rPr>
        <i/>
        <sz val="7"/>
        <rFont val="Arial"/>
        <family val="2"/>
        <charset val="204"/>
      </rPr>
      <t xml:space="preserve">
ИНДЕКС К ПОЗИЦИИ:
1 Перевод в текущие цены 1 кв. 2021 ОЗП=8,5; ЭМ=8,5; ЗПМ=8,5; МАТ=8,5
НР (857 руб.): 115% от ФОТ (745 руб.)
СП (671 руб.): 90% от ФОТ (745 руб.)</t>
    </r>
  </si>
  <si>
    <t>3587,79
434,21</t>
  </si>
  <si>
    <t>2946,19
310,65</t>
  </si>
  <si>
    <t>2946
311</t>
  </si>
  <si>
    <r>
      <t>ФССЦ-16.2.02.07-0161</t>
    </r>
    <r>
      <rPr>
        <i/>
        <sz val="7"/>
        <rFont val="Arial"/>
        <family val="2"/>
        <charset val="204"/>
      </rPr>
      <t xml:space="preserve">
Приказ Минстроя России от 26.12.2019 №876/пр</t>
    </r>
  </si>
  <si>
    <r>
      <t>Семена газонных трав (смесь)
(кг)</t>
    </r>
    <r>
      <rPr>
        <i/>
        <sz val="7"/>
        <rFont val="Arial"/>
        <family val="2"/>
        <charset val="204"/>
      </rPr>
      <t xml:space="preserve">
ИНДЕКС К ПОЗИЦИИ:
1 Перевод в текущие цены 1 кв. 2021 ОЗП=8,5; ЭМ=8,5; ЗПМ=8,5; МАТ=8,5</t>
    </r>
  </si>
  <si>
    <t xml:space="preserve">  Озеленение. Защитные лесонасаждения</t>
  </si>
  <si>
    <t xml:space="preserve">  Непредвиденные работы и затраты 3% от 34361</t>
  </si>
  <si>
    <t>Допускается применение расценки для объектов Новостройки, с потребностью от Коммерческого блока в  ДРС FTTb GE-4 пары на 1 ДХ под 100% проникновениеИндексация USD LME</t>
  </si>
  <si>
    <t/>
  </si>
  <si>
    <t>Не применяется совместно с Работами пунктов с  6.5÷ 6.15; 6.21÷ 6.24 Индексация USD</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</si>
  <si>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Индексация USD</t>
  </si>
  <si>
    <t>Не применяется совместно с Работами пунктов с  6.5÷6.7; 6.9÷6.15; 6.21÷ 6.24 Индексация USD</t>
  </si>
  <si>
    <t>-Индексация USD</t>
  </si>
  <si>
    <t>Расценка применяется, при необходимости, дополнительно к расценке 5.1. Не применяеться совместно с 5.0.1</t>
  </si>
  <si>
    <t>При организации дополнительных услуг "Умный дом", возможно применение совместно с работами пункта 1.2Индексация USD LME</t>
  </si>
  <si>
    <t xml:space="preserve"> Не применяется к разделу 1.Индексация USD LME</t>
  </si>
  <si>
    <t>Не применяется к разделу 2.Индексация USD</t>
  </si>
  <si>
    <t>Не применяется совместно с Работами раздела с 1 по 3 включительноИндексация USD</t>
  </si>
  <si>
    <t>Исключить стоимость основных материалов , при давальческой схеме взаимодействия.Индексация USD</t>
  </si>
  <si>
    <t>Не применяется совместно с Работами раздела 1 включительноИндексация USD</t>
  </si>
  <si>
    <t>Расценка применяется при выполнении комплекса работ по СКС на одном объектеИндексация USD</t>
  </si>
  <si>
    <t>Может применятся с работами других разделовИндексация USD</t>
  </si>
  <si>
    <t>Расценка применяется при выполнении комплекса работ по СКС на одном объекте.
Не применимо совместно с расценками 8.3.1.Индексация USD</t>
  </si>
  <si>
    <t>Расценка применяется при выполнении комплекса работ по СКС на одном объекте
Применяется совместно с расценкой 8.5.6.Индексация USD</t>
  </si>
  <si>
    <r>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</si>
  <si>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rFont val="Calibri"/>
        <family val="2"/>
        <charset val="204"/>
        <scheme val="minor"/>
      </rPr>
      <t>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</si>
  <si>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Calibri"/>
        <family val="2"/>
        <charset val="204"/>
        <scheme val="minor"/>
      </rPr>
      <t xml:space="preserve"> Организация вводов в  ДХ производиться по расценкам 6.38÷6.39; 6.42÷6.43.</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</si>
  <si>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</si>
  <si>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</si>
  <si>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r>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работы на станционной стороне;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rFont val="Calibri"/>
        <family val="2"/>
        <charset val="204"/>
        <scheme val="minor"/>
      </rPr>
      <t>включая стоимость ОРК,</t>
    </r>
    <r>
      <rPr>
        <sz val="12"/>
        <rFont val="Calibri"/>
        <family val="2"/>
        <charset val="204"/>
        <scheme val="minor"/>
      </rPr>
      <t xml:space="preserve"> </t>
    </r>
    <r>
      <rPr>
        <b/>
        <sz val="12"/>
        <rFont val="Calibri"/>
        <family val="2"/>
        <charset val="204"/>
        <scheme val="minor"/>
      </rPr>
      <t>без учета стоимости</t>
    </r>
    <r>
      <rPr>
        <sz val="12"/>
        <rFont val="Calibri"/>
        <family val="2"/>
        <charset val="204"/>
        <scheme val="minor"/>
      </rPr>
      <t xml:space="preserve"> </t>
    </r>
    <r>
      <rPr>
        <b/>
        <sz val="12"/>
        <rFont val="Calibri"/>
        <family val="2"/>
        <charset val="204"/>
        <scheme val="minor"/>
      </rPr>
      <t>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</si>
  <si>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</si>
  <si>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r>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rFont val="Calibri"/>
        <family val="2"/>
        <charset val="204"/>
        <scheme val="minor"/>
      </rPr>
      <t>включая стоимость ОРК и 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</si>
  <si>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rFont val="Calibri"/>
        <family val="2"/>
        <charset val="204"/>
        <scheme val="minor"/>
      </rPr>
      <t xml:space="preserve">
</t>
    </r>
  </si>
  <si>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</si>
  <si>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ПИР, СМР, Прочие затраты в составе:  разработка траншеи,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</si>
  <si>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</si>
  <si>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</si>
  <si>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</si>
  <si>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</si>
  <si>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t>
  </si>
  <si>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</si>
  <si>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</si>
  <si>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</si>
  <si>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t xml:space="preserve">Не применяется 4.2 – 4.4 
Применимо совместно с 6.8.2 </t>
  </si>
  <si>
    <t>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НЕ ПРИМЕНЯТЬ с разделом №3.</t>
  </si>
  <si>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</si>
  <si>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</si>
  <si>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</si>
  <si>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4.2-4.4;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РФ/МРФ.</t>
    </r>
  </si>
  <si>
    <r>
      <t xml:space="preserve">Устройство кабельного ввода в  здание в фундаментном основании  от существующего колодца </t>
    </r>
    <r>
      <rPr>
        <u/>
        <sz val="12"/>
        <rFont val="Calibri"/>
        <family val="2"/>
        <charset val="204"/>
        <scheme val="minor"/>
      </rPr>
      <t>(из расчета  до 30 м)</t>
    </r>
    <r>
      <rPr>
        <sz val="12"/>
        <rFont val="Calibri"/>
        <family val="2"/>
        <charset val="204"/>
        <scheme val="minor"/>
      </rPr>
      <t>.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</si>
  <si>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rFont val="Calibri"/>
        <family val="2"/>
        <charset val="204"/>
        <scheme val="minor"/>
      </rPr>
      <t>Стоимость колодца и монтажа учитывается отдельной расценкой.</t>
    </r>
  </si>
  <si>
    <r>
      <t>Устройство кабельного вывода на стену/опору от существующего колодца</t>
    </r>
    <r>
      <rPr>
        <u/>
        <sz val="12"/>
        <rFont val="Calibri"/>
        <family val="2"/>
        <charset val="204"/>
        <scheme val="minor"/>
      </rPr>
      <t xml:space="preserve"> (из расчета  до 30 м).</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</si>
  <si>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</si>
  <si>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</si>
  <si>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установки опоры,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</si>
  <si>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rFont val="Calibri"/>
        <family val="2"/>
        <charset val="204"/>
        <scheme val="minor"/>
      </rPr>
      <t>Не включает</t>
    </r>
    <r>
      <rPr>
        <sz val="12"/>
        <rFont val="Calibri"/>
        <family val="2"/>
        <charset val="204"/>
        <scheme val="minor"/>
      </rPr>
      <t>: стоимость контейнера в комплекте.</t>
    </r>
  </si>
  <si>
    <r>
      <t xml:space="preserve">Примечание:
</t>
    </r>
    <r>
      <rPr>
        <b/>
        <sz val="12"/>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</si>
  <si>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</si>
  <si>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Calibri"/>
        <family val="2"/>
        <charset val="204"/>
        <scheme val="minor"/>
      </rPr>
      <t>сверление/пробивка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</si>
  <si>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t>Прокладка и монтаж многопарного передаточного кабеля "витая пара" Cat 5е ёмкостью до 25 пар включительно, от существующего УД до подъезда</t>
  </si>
  <si>
    <r>
      <t>ПИР, СМР, Прочие затраты (в том числе стоимость кабеля), включая строительство горизонтальных кабельных каналов/труб между подъездами, с</t>
    </r>
    <r>
      <rPr>
        <b/>
        <sz val="12"/>
        <rFont val="Calibri"/>
        <family val="2"/>
        <charset val="204"/>
        <scheme val="minor"/>
      </rPr>
      <t>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</si>
  <si>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r>
      <t>ПИР, СМР (включая стоимость материалов, сопутствующих работ,</t>
    </r>
    <r>
      <rPr>
        <b/>
        <sz val="12"/>
        <rFont val="Calibri"/>
        <family val="2"/>
        <charset val="204"/>
        <scheme val="minor"/>
      </rPr>
      <t xml:space="preserve"> </t>
    </r>
    <r>
      <rPr>
        <sz val="12"/>
        <rFont val="Calibri"/>
        <family val="2"/>
        <charset val="204"/>
        <scheme val="minor"/>
      </rPr>
      <t xml:space="preserve">герметизация стоп-огонь). Оформление исполнительной документации.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</si>
  <si>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rFont val="Calibri"/>
        <family val="2"/>
        <charset val="204"/>
        <scheme val="minor"/>
      </rPr>
      <t xml:space="preserve">Не включает стоимость ОРК. </t>
    </r>
  </si>
  <si>
    <t>6.8.1.1</t>
  </si>
  <si>
    <t>6.8.1.2</t>
  </si>
  <si>
    <t>6.8.1.3</t>
  </si>
  <si>
    <t>6.8.1.4</t>
  </si>
  <si>
    <t>6.8.1.5</t>
  </si>
  <si>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</si>
  <si>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согласование трассы прокладки, графика проведения работ, подготовка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 </t>
    </r>
  </si>
  <si>
    <t>Применимо совместно с 4.5 - 4.6</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</si>
  <si>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</si>
  <si>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</si>
  <si>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</si>
  <si>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</si>
  <si>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</si>
  <si>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</si>
  <si>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</si>
  <si>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</si>
  <si>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</si>
  <si>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r>
      <t xml:space="preserve">ПИР, СМР,  с учетом  стоимости вспомогательных материалов </t>
    </r>
    <r>
      <rPr>
        <b/>
        <sz val="12"/>
        <rFont val="Calibri"/>
        <family val="2"/>
        <charset val="204"/>
        <scheme val="minor"/>
      </rPr>
      <t>(без учёта стоимости ОРК)</t>
    </r>
    <r>
      <rPr>
        <sz val="12"/>
        <rFont val="Calibri"/>
        <family val="2"/>
        <charset val="204"/>
        <scheme val="minor"/>
      </rPr>
      <t>. Оформлением разрешительных документов и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</si>
  <si>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Calibri"/>
        <family val="2"/>
        <charset val="204"/>
        <scheme val="minor"/>
      </rPr>
      <t>стоимость основных и  крепежных материалов.</t>
    </r>
  </si>
  <si>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</si>
  <si>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r>
      <t xml:space="preserve">Монтаж оптических кроссовых шкафов (включая монтаж пигтейлов и с учётом расходных и монтажных материалов). </t>
    </r>
    <r>
      <rPr>
        <b/>
        <sz val="12"/>
        <rFont val="Calibri"/>
        <family val="2"/>
        <charset val="204"/>
        <scheme val="minor"/>
      </rPr>
      <t>Без учета стоимости шкафа</t>
    </r>
    <r>
      <rPr>
        <sz val="12"/>
        <rFont val="Calibri"/>
        <family val="2"/>
        <charset val="204"/>
        <scheme val="minor"/>
      </rPr>
      <t>.</t>
    </r>
  </si>
  <si>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</si>
  <si>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r>
      <t>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t>
    </r>
    <r>
      <rPr>
        <b/>
        <sz val="12"/>
        <rFont val="Calibri"/>
        <family val="2"/>
        <charset val="204"/>
      </rPr>
      <t xml:space="preserve"> Не включено:  монтаж и стоимость активного оборудования, организация электропитания, монтаж розеток и автоматических выключателей, линий связи. </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</si>
  <si>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Calibri"/>
        <family val="2"/>
        <charset val="204"/>
        <scheme val="minor"/>
      </rPr>
      <t xml:space="preserve"> конвертера УСПД телеметрии свыше 8 портов;</t>
    </r>
    <r>
      <rPr>
        <sz val="12"/>
        <rFont val="Calibri"/>
        <family val="2"/>
        <charset val="204"/>
        <scheme val="minor"/>
      </rPr>
      <t xml:space="preserve">  оборудование стоечного исполнения: ИБП, HDSL модем, ADSL модем, ONT ,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r>
  </si>
  <si>
    <t>Установка, монтаж и расшивка патч-панели 12 портов, коммутационной коробки (JB-730) / разветвителя интерфейса RS</t>
  </si>
  <si>
    <t>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</si>
  <si>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</si>
  <si>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</si>
  <si>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</si>
  <si>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</si>
  <si>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</si>
  <si>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</si>
  <si>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</si>
  <si>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</si>
  <si>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</si>
  <si>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</si>
  <si>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</si>
  <si>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</si>
  <si>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</si>
  <si>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</si>
  <si>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</si>
  <si>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</si>
  <si>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</si>
  <si>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 т.ч. защитный кожух),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</si>
  <si>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Установка доводчика / электромеханического замка калитка/ворота</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</si>
  <si>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Оформление исполнительной документации. Не включает стоимость доводчика или электромеханического замка. </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</si>
  <si>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</si>
  <si>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</si>
  <si>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</si>
  <si>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r>
      <t>ПИР, СМР: Монтаж понижающего абонентского трансформатора (ТАМУ) с учетом стоимости материалов.</t>
    </r>
    <r>
      <rPr>
        <b/>
        <sz val="12"/>
        <rFont val="Calibri"/>
        <family val="2"/>
        <charset val="204"/>
        <scheme val="minor"/>
      </rPr>
      <t>Без учета стоимости трансформатора.</t>
    </r>
  </si>
  <si>
    <t>ПИР: Разработка проектной документации по установке шлагбаума/откатных приводов ворот/цепных барьеров, согласование с Заказчиком,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</si>
  <si>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</si>
  <si>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</si>
  <si>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</si>
  <si>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Calibri"/>
        <family val="2"/>
        <charset val="204"/>
      </rPr>
      <t>Не включает стоимость индукционной петли.</t>
    </r>
  </si>
  <si>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</si>
  <si>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</si>
  <si>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</si>
  <si>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</si>
  <si>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</si>
  <si>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Calibri"/>
        <family val="2"/>
        <charset val="204"/>
      </rPr>
      <t xml:space="preserve"> Не включает стоимость контроллера, монтаж, прокладку кабеля.</t>
    </r>
  </si>
  <si>
    <r>
      <t xml:space="preserve">Позиция предусматривает  подготовку отчета по выбору точки размещения БС (базовой станции) телеметрии, включает не ограничиваясь: АКТ обследования с указанием точки размещения БС (координаты) место установки тестовой БС/ранее установленной БС, точки (координаты, конкретное указание места) проведение контрольных измерений приема-передачи сигнала тестерами сети ТС-11, ТС-12, Adenius или аналог, схемы, программные файлы.  
</t>
    </r>
    <r>
      <rPr>
        <b/>
        <sz val="12"/>
        <rFont val="Calibri"/>
        <family val="2"/>
        <charset val="204"/>
        <scheme val="minor"/>
      </rPr>
      <t xml:space="preserve">Количество точек для проведения контрольных измерений приема-передачи, определяется из количества угловых точек подвального помещения (при отсутствии, 1 этажа) по контуру дома, Но не менее 8 точек измерения. </t>
    </r>
  </si>
  <si>
    <r>
      <t>ПИР, СМР: с учетом стоимости материалов.</t>
    </r>
    <r>
      <rPr>
        <b/>
        <sz val="12"/>
        <rFont val="Calibri"/>
        <family val="2"/>
        <charset val="204"/>
        <scheme val="minor"/>
      </rPr>
      <t xml:space="preserve"> Без учета стоимости счетчика.</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</si>
  <si>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</si>
  <si>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</si>
  <si>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</si>
  <si>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</si>
  <si>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 xml:space="preserve">СМР, ПИР,  не ограничиваясь перечисленным; установка и монтаж источника питания/блока питания приборов учёта; Poe удлинителя/сплиттера (включая крепежные материалы и изделия), включение электропитания. Оформление разрешительных документов, исполнительной документации. </t>
    </r>
    <r>
      <rPr>
        <b/>
        <sz val="12"/>
        <rFont val="Calibri"/>
        <family val="2"/>
        <charset val="204"/>
        <scheme val="minor"/>
      </rPr>
      <t>Без учета стоимости оборудования, организации линий электропитания.</t>
    </r>
  </si>
  <si>
    <r>
      <t>ПНР, не ограничиваясь перечисленным:
•</t>
    </r>
    <r>
      <rPr>
        <b/>
        <sz val="12"/>
        <rFont val="Calibri"/>
        <family val="2"/>
        <charset val="204"/>
        <scheme val="minor"/>
      </rPr>
      <t xml:space="preserve"> Формирование плана и оформление таблиц адресации счетчиков по квартирам, ВРУ, ГРЩ и т.д., передача данных для занесения НСИ в базу данных, для автоматизированного сбора данных с компонентов системы учета</t>
    </r>
    <r>
      <rPr>
        <sz val="12"/>
        <rFont val="Calibri"/>
        <family val="2"/>
        <charset val="204"/>
        <scheme val="minor"/>
      </rPr>
      <t xml:space="preserve">
• Настройка конвертеров, преобразователей интерфейсов и M-BUS концентраторов
• Заведение на счетчики импульсов-регистраторы серийных номеров и начальных показаний импульсных счетчиков.
• Программирование счетчиков электроэнергии (присвоение сетевого адреса, синхронизация времени, загрузка тарифного расписания, корректировка индикации и т.д.)
• Проверка каналов связи для передачи данных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
ПНР, не ограничиваясь перечисленным:
• Формирование плана и оформление таблиц адресации счетчиков по квартирам, ВРУ, ГРЩ и т.д., передача данных для занесения НСИ в базу данных ИВК ВУ для автоматизированного сбора данных с компонентов системы учета.</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</si>
  <si>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</si>
  <si>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</si>
  <si>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 </t>
    </r>
    <r>
      <rPr>
        <sz val="12"/>
        <rFont val="Calibri"/>
        <family val="2"/>
        <charset val="204"/>
        <scheme val="minor"/>
      </rPr>
      <t>Оформление разрешительных документов, исполнительной документации.</t>
    </r>
  </si>
  <si>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</si>
  <si>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</si>
  <si>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Calibri"/>
        <family val="2"/>
        <charset val="204"/>
        <scheme val="minor"/>
      </rPr>
      <t>Проведение всех измерений, оформление исполнительной документации.</t>
    </r>
    <r>
      <rPr>
        <sz val="12"/>
        <rFont val="Calibri"/>
        <family val="2"/>
        <charset val="204"/>
        <scheme val="minor"/>
      </rPr>
      <t xml:space="preserve">
</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</si>
  <si>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</si>
  <si>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r>
      <rPr>
        <sz val="12"/>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</si>
  <si>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</si>
  <si>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</si>
  <si>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</si>
  <si>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Calibri"/>
        <family val="2"/>
        <charset val="204"/>
        <scheme val="minor"/>
      </rPr>
      <t xml:space="preserve"> стоимость основных и  крепежных материалов. </t>
    </r>
  </si>
  <si>
    <t>5.20</t>
  </si>
  <si>
    <t>Подъём железобетонных/металлических запорных устройств большого веса на колодцах кабельной канализации сторонних владельцев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</si>
  <si>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</si>
  <si>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</si>
  <si>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 xml:space="preserve"> -</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</si>
  <si>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</si>
  <si>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</si>
  <si>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</si>
  <si>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руб/га</t>
  </si>
  <si>
    <t xml:space="preserve">Расценка только для Московского региона. </t>
  </si>
  <si>
    <t>4.1.4</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</si>
  <si>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</si>
  <si>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</si>
  <si>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Под портом 1-го каскада при строительстве ДРС понимается волокно выведенное и разваренное в ОРК для подключения сплиттера первого каскада в ОРК.</t>
  </si>
  <si>
    <t xml:space="preserve">Приложение № 1 Перечень расценок на "Проектирование и строительство сети доступа в Северо-Западном федеральном округе на территории Архангельского филиала ПАО «Ростелеком»".  </t>
  </si>
  <si>
    <t>НМЦ конкурс Архангельск</t>
  </si>
  <si>
    <t>Приложение №1 к ТКП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</si>
</sst>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 numFmtId="202" formatCode="#,##0.00\ _₽"/>
    <numFmt numFmtId="203" formatCode="000000"/>
  </numFmts>
  <fonts count="154">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sz val="11"/>
      <color theme="1"/>
      <name val="Calibri"/>
      <family val="2"/>
      <charset val="204"/>
    </font>
    <font>
      <sz val="12"/>
      <color theme="1"/>
      <name val="Calibri"/>
      <family val="2"/>
      <charset val="204"/>
    </font>
    <font>
      <sz val="10"/>
      <name val="Calibri"/>
      <family val="2"/>
      <charset val="204"/>
      <scheme val="minor"/>
    </font>
    <font>
      <sz val="12"/>
      <color rgb="FF000000"/>
      <name val="Calibri"/>
      <family val="2"/>
      <charset val="204"/>
    </font>
    <font>
      <sz val="12"/>
      <color rgb="FFFF0000"/>
      <name val="Calibri"/>
      <family val="2"/>
      <charset val="204"/>
    </font>
    <font>
      <b/>
      <sz val="9"/>
      <color theme="1"/>
      <name val="Times New Roman"/>
      <family val="1"/>
      <charset val="204"/>
    </font>
    <font>
      <sz val="9"/>
      <color theme="1"/>
      <name val="Times New Roman"/>
      <family val="1"/>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20"/>
      <color rgb="FFFF0000"/>
      <name val="Calibri"/>
      <family val="2"/>
      <charset val="204"/>
      <scheme val="minor"/>
    </font>
    <font>
      <i/>
      <sz val="12"/>
      <color theme="1"/>
      <name val="Times New Roman"/>
      <family val="1"/>
      <charset val="204"/>
    </font>
    <font>
      <b/>
      <sz val="12"/>
      <color theme="1"/>
      <name val="Calibri"/>
      <family val="2"/>
      <charset val="204"/>
    </font>
    <font>
      <b/>
      <sz val="12"/>
      <name val="Arial"/>
      <family val="2"/>
      <charset val="204"/>
    </font>
    <font>
      <sz val="8"/>
      <color indexed="81"/>
      <name val="Tahoma"/>
      <family val="2"/>
      <charset val="204"/>
    </font>
    <font>
      <b/>
      <sz val="11"/>
      <color theme="0"/>
      <name val="Calibri"/>
      <family val="2"/>
      <charset val="204"/>
      <scheme val="minor"/>
    </font>
    <font>
      <b/>
      <sz val="11"/>
      <color rgb="FFFF0000"/>
      <name val="Calibri"/>
      <family val="2"/>
      <charset val="204"/>
      <scheme val="minor"/>
    </font>
    <font>
      <u/>
      <sz val="11"/>
      <color theme="10"/>
      <name val="Calibri"/>
      <family val="2"/>
      <charset val="204"/>
      <scheme val="minor"/>
    </font>
    <font>
      <sz val="16"/>
      <color theme="1"/>
      <name val="Calibri"/>
      <family val="2"/>
      <charset val="204"/>
      <scheme val="minor"/>
    </font>
    <font>
      <sz val="11"/>
      <color rgb="FF000000"/>
      <name val="Calibri"/>
      <family val="2"/>
      <charset val="204"/>
    </font>
    <font>
      <sz val="9"/>
      <name val="Arial"/>
      <family val="2"/>
      <charset val="204"/>
    </font>
    <font>
      <i/>
      <sz val="10"/>
      <name val="Arial"/>
      <family val="2"/>
      <charset val="204"/>
    </font>
    <font>
      <i/>
      <sz val="8"/>
      <name val="Arial"/>
      <family val="2"/>
      <charset val="204"/>
    </font>
    <font>
      <b/>
      <sz val="8"/>
      <name val="Arial"/>
      <family val="2"/>
      <charset val="204"/>
    </font>
    <font>
      <b/>
      <sz val="9"/>
      <name val="Arial"/>
      <family val="2"/>
      <charset val="204"/>
    </font>
    <font>
      <i/>
      <sz val="7"/>
      <name val="Arial"/>
      <family val="2"/>
      <charset val="204"/>
    </font>
    <font>
      <b/>
      <i/>
      <sz val="6"/>
      <name val="Arial"/>
      <family val="2"/>
      <charset val="204"/>
    </font>
    <font>
      <i/>
      <sz val="9"/>
      <name val="Arial"/>
      <family val="2"/>
      <charset val="204"/>
    </font>
    <font>
      <sz val="16"/>
      <color theme="1"/>
      <name val="Times New Roman"/>
      <family val="1"/>
      <charset val="204"/>
    </font>
    <font>
      <sz val="14"/>
      <name val="Calibri"/>
      <family val="2"/>
      <charset val="204"/>
      <scheme val="minor"/>
    </font>
    <font>
      <u/>
      <sz val="12"/>
      <name val="Calibri"/>
      <family val="2"/>
      <charset val="204"/>
      <scheme val="minor"/>
    </font>
    <font>
      <sz val="12"/>
      <name val="Calibri"/>
      <family val="2"/>
      <charset val="204"/>
    </font>
    <font>
      <b/>
      <sz val="12"/>
      <name val="Calibri"/>
      <family val="2"/>
      <charset val="204"/>
    </font>
    <font>
      <i/>
      <sz val="12"/>
      <color indexed="8"/>
      <name val="Calibri"/>
      <family val="2"/>
      <charset val="204"/>
      <scheme val="minor"/>
    </font>
    <font>
      <b/>
      <sz val="12"/>
      <color theme="5" tint="0.59999389629810485"/>
      <name val="Calibri"/>
      <family val="2"/>
      <charset val="204"/>
      <scheme val="minor"/>
    </font>
    <font>
      <sz val="9"/>
      <color rgb="FF000000"/>
      <name val="Times New Roman"/>
      <family val="1"/>
      <charset val="204"/>
    </font>
    <font>
      <b/>
      <sz val="16"/>
      <name val="Times New Roman"/>
      <family val="1"/>
      <charset val="204"/>
    </font>
  </fonts>
  <fills count="92">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BCBA3"/>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ck">
        <color theme="9" tint="-0.24994659260841701"/>
      </left>
      <right style="thick">
        <color theme="9" tint="-0.24994659260841701"/>
      </right>
      <top/>
      <bottom style="thick">
        <color theme="9" tint="-0.24994659260841701"/>
      </bottom>
      <diagonal/>
    </border>
    <border>
      <left style="thick">
        <color theme="9" tint="-0.24994659260841701"/>
      </left>
      <right style="thick">
        <color theme="9" tint="-0.24994659260841701"/>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thin">
        <color indexed="64"/>
      </bottom>
      <diagonal/>
    </border>
  </borders>
  <cellStyleXfs count="3239">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34" fillId="0" borderId="0" applyNumberFormat="0" applyFill="0" applyBorder="0" applyAlignment="0" applyProtection="0"/>
    <xf numFmtId="0" fontId="7" fillId="0" borderId="0"/>
    <xf numFmtId="0" fontId="136" fillId="0" borderId="0"/>
    <xf numFmtId="0" fontId="9" fillId="0" borderId="0" applyNumberFormat="0" applyFont="0" applyFill="0" applyBorder="0" applyAlignment="0" applyProtection="0">
      <alignment vertical="top"/>
    </xf>
    <xf numFmtId="0" fontId="1" fillId="0" borderId="0"/>
    <xf numFmtId="0" fontId="9" fillId="0" borderId="0" applyNumberFormat="0" applyFont="0" applyFill="0" applyBorder="0" applyAlignment="0" applyProtection="0">
      <alignment vertical="top"/>
    </xf>
    <xf numFmtId="0" fontId="7" fillId="0" borderId="0"/>
    <xf numFmtId="0" fontId="136" fillId="0" borderId="0"/>
  </cellStyleXfs>
  <cellXfs count="913">
    <xf numFmtId="0" fontId="0" fillId="0" borderId="0" xfId="0"/>
    <xf numFmtId="0" fontId="0" fillId="0" borderId="0" xfId="0" applyBorder="1"/>
    <xf numFmtId="0" fontId="80" fillId="0" borderId="1" xfId="0" applyFont="1" applyBorder="1" applyAlignment="1">
      <alignment horizontal="left" vertical="center" wrapText="1" indent="1"/>
    </xf>
    <xf numFmtId="0" fontId="82" fillId="0" borderId="0" xfId="0" applyFont="1" applyBorder="1"/>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4" fillId="0" borderId="1" xfId="0" applyFont="1" applyFill="1" applyBorder="1" applyAlignment="1">
      <alignment horizontal="left" vertical="center" wrapText="1" indent="1"/>
    </xf>
    <xf numFmtId="0" fontId="84" fillId="0" borderId="1" xfId="0" applyFont="1" applyBorder="1" applyAlignment="1">
      <alignment horizontal="left" vertical="center" wrapText="1" indent="1"/>
    </xf>
    <xf numFmtId="0" fontId="84" fillId="66" borderId="1" xfId="0" applyFont="1" applyFill="1" applyBorder="1" applyAlignment="1">
      <alignment horizontal="left" vertical="center" wrapText="1" indent="1"/>
    </xf>
    <xf numFmtId="0" fontId="84" fillId="0" borderId="1" xfId="0" applyFont="1" applyBorder="1" applyAlignment="1">
      <alignment horizontal="left" vertical="center" wrapText="1" indent="2"/>
    </xf>
    <xf numFmtId="0" fontId="84" fillId="0" borderId="1" xfId="9" applyFont="1" applyFill="1" applyBorder="1" applyAlignment="1">
      <alignment horizontal="left" vertical="center" wrapText="1" indent="1"/>
    </xf>
    <xf numFmtId="0" fontId="0" fillId="0" borderId="0" xfId="0" applyFill="1"/>
    <xf numFmtId="0" fontId="80" fillId="0" borderId="0" xfId="0" applyFont="1" applyFill="1" applyBorder="1"/>
    <xf numFmtId="49" fontId="96" fillId="0" borderId="1" xfId="0" applyNumberFormat="1" applyFont="1" applyFill="1" applyBorder="1" applyAlignment="1">
      <alignment horizontal="center" vertical="center" wrapText="1"/>
    </xf>
    <xf numFmtId="0" fontId="98" fillId="0" borderId="1" xfId="0" applyFont="1" applyFill="1" applyBorder="1" applyAlignment="1">
      <alignment horizontal="left" vertical="center" wrapText="1" indent="1"/>
    </xf>
    <xf numFmtId="0" fontId="96" fillId="0" borderId="1" xfId="0" applyFont="1" applyFill="1" applyBorder="1" applyAlignment="1">
      <alignment horizontal="left" vertical="center" wrapText="1" indent="1"/>
    </xf>
    <xf numFmtId="0" fontId="96" fillId="0" borderId="1" xfId="0" applyFont="1" applyFill="1" applyBorder="1" applyAlignment="1">
      <alignment horizontal="center" vertical="center" wrapText="1"/>
    </xf>
    <xf numFmtId="49" fontId="96" fillId="0" borderId="1" xfId="0" applyNumberFormat="1" applyFont="1" applyFill="1" applyBorder="1" applyAlignment="1">
      <alignment horizontal="left" vertical="center" wrapText="1" indent="2"/>
    </xf>
    <xf numFmtId="0" fontId="83" fillId="66" borderId="1" xfId="8" applyFont="1" applyFill="1" applyBorder="1" applyAlignment="1">
      <alignment horizontal="left" vertical="center" wrapText="1" indent="1"/>
    </xf>
    <xf numFmtId="49" fontId="84" fillId="0" borderId="1" xfId="9" applyNumberFormat="1" applyFont="1" applyFill="1" applyBorder="1" applyAlignment="1">
      <alignment horizontal="center" vertical="center" wrapText="1"/>
    </xf>
    <xf numFmtId="0" fontId="84" fillId="0" borderId="1" xfId="8" applyFont="1" applyFill="1" applyBorder="1" applyAlignment="1">
      <alignment horizontal="left" vertical="center" wrapText="1" indent="1"/>
    </xf>
    <xf numFmtId="0" fontId="84" fillId="0" borderId="1" xfId="8" applyFont="1" applyFill="1" applyBorder="1" applyAlignment="1">
      <alignment horizontal="center" vertical="center" wrapText="1"/>
    </xf>
    <xf numFmtId="0" fontId="84" fillId="0" borderId="1" xfId="8" applyFont="1" applyBorder="1" applyAlignment="1">
      <alignment horizontal="left" wrapText="1" indent="1"/>
    </xf>
    <xf numFmtId="0" fontId="84" fillId="0" borderId="2" xfId="8" applyFont="1" applyBorder="1" applyAlignment="1">
      <alignment horizontal="left" wrapText="1" indent="1"/>
    </xf>
    <xf numFmtId="0" fontId="84" fillId="0" borderId="2" xfId="8" applyFont="1" applyFill="1" applyBorder="1" applyAlignment="1">
      <alignment horizontal="center" vertical="center" wrapText="1"/>
    </xf>
    <xf numFmtId="49" fontId="83" fillId="66" borderId="1" xfId="9" applyNumberFormat="1" applyFont="1" applyFill="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4" fillId="0" borderId="1" xfId="1" applyFont="1" applyFill="1" applyBorder="1" applyAlignment="1">
      <alignment horizontal="left" vertical="center" wrapText="1" indent="1"/>
    </xf>
    <xf numFmtId="0" fontId="96" fillId="0" borderId="1" xfId="1" applyFont="1" applyFill="1" applyBorder="1" applyAlignment="1" applyProtection="1">
      <alignment horizontal="left" vertical="center" wrapText="1" indent="1"/>
      <protection locked="0"/>
    </xf>
    <xf numFmtId="0" fontId="84" fillId="0" borderId="1" xfId="0" applyFont="1" applyFill="1" applyBorder="1" applyAlignment="1">
      <alignment horizontal="left" wrapText="1" indent="1"/>
    </xf>
    <xf numFmtId="0" fontId="80" fillId="0" borderId="31" xfId="0" applyFont="1" applyBorder="1" applyAlignment="1">
      <alignment horizontal="left" vertical="center" wrapText="1" indent="1"/>
    </xf>
    <xf numFmtId="0" fontId="84" fillId="0" borderId="1" xfId="8" applyFont="1" applyFill="1" applyBorder="1" applyAlignment="1">
      <alignment horizontal="left" vertical="center" wrapText="1" indent="2"/>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4" fillId="0" borderId="1" xfId="0" applyFont="1" applyFill="1" applyBorder="1" applyAlignment="1">
      <alignment horizontal="center" vertical="center" wrapText="1"/>
    </xf>
    <xf numFmtId="0" fontId="84" fillId="0" borderId="1" xfId="0" applyNumberFormat="1" applyFont="1" applyFill="1" applyBorder="1" applyAlignment="1">
      <alignment horizontal="left" vertical="center" wrapText="1" indent="1"/>
    </xf>
    <xf numFmtId="0" fontId="84" fillId="0" borderId="1" xfId="0" applyNumberFormat="1" applyFont="1" applyFill="1" applyBorder="1" applyAlignment="1">
      <alignment horizontal="center" vertical="center" wrapText="1"/>
    </xf>
    <xf numFmtId="0" fontId="80" fillId="0" borderId="31" xfId="0" applyFont="1" applyBorder="1" applyAlignment="1">
      <alignment horizontal="left" vertical="center" wrapText="1"/>
    </xf>
    <xf numFmtId="0" fontId="96" fillId="0" borderId="1" xfId="0" applyFont="1" applyBorder="1" applyAlignment="1">
      <alignment horizontal="left" vertical="center" wrapText="1" indent="1"/>
    </xf>
    <xf numFmtId="0" fontId="84"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91" fillId="0" borderId="0" xfId="0" applyFont="1" applyFill="1" applyBorder="1" applyAlignment="1">
      <alignment horizontal="left" wrapText="1"/>
    </xf>
    <xf numFmtId="0" fontId="85" fillId="0" borderId="0" xfId="0" applyFont="1" applyBorder="1" applyAlignment="1">
      <alignment horizontal="center"/>
    </xf>
    <xf numFmtId="49" fontId="84"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wrapText="1"/>
    </xf>
    <xf numFmtId="49" fontId="84" fillId="0" borderId="1" xfId="0" applyNumberFormat="1" applyFont="1" applyFill="1" applyBorder="1" applyAlignment="1">
      <alignment horizontal="center" vertical="center" wrapText="1"/>
    </xf>
    <xf numFmtId="0" fontId="83" fillId="68" borderId="27" xfId="9" applyFont="1" applyFill="1" applyBorder="1" applyAlignment="1">
      <alignment vertical="center" wrapText="1"/>
    </xf>
    <xf numFmtId="0" fontId="83" fillId="69" borderId="27" xfId="9" applyFont="1" applyFill="1" applyBorder="1" applyAlignment="1">
      <alignment vertical="center" wrapText="1"/>
    </xf>
    <xf numFmtId="0" fontId="83" fillId="66" borderId="3" xfId="9" applyFont="1" applyFill="1" applyBorder="1" applyAlignment="1">
      <alignment horizontal="left" vertical="center" indent="1"/>
    </xf>
    <xf numFmtId="0" fontId="83" fillId="66" borderId="27" xfId="9" applyFont="1" applyFill="1" applyBorder="1" applyAlignment="1">
      <alignment horizontal="left" vertical="top"/>
    </xf>
    <xf numFmtId="49" fontId="98" fillId="66" borderId="1" xfId="0" applyNumberFormat="1" applyFont="1" applyFill="1" applyBorder="1" applyAlignment="1">
      <alignment horizontal="center" vertical="center" wrapText="1"/>
    </xf>
    <xf numFmtId="0" fontId="94" fillId="68" borderId="3" xfId="9" applyFont="1" applyFill="1" applyBorder="1" applyAlignment="1">
      <alignment horizontal="left" vertical="center" indent="1"/>
    </xf>
    <xf numFmtId="0" fontId="94" fillId="69" borderId="3" xfId="9" applyFont="1" applyFill="1" applyBorder="1" applyAlignment="1">
      <alignment horizontal="left" vertical="center" indent="1"/>
    </xf>
    <xf numFmtId="49" fontId="83"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0" fontId="80" fillId="0" borderId="1" xfId="0" applyFont="1" applyFill="1" applyBorder="1" applyAlignment="1">
      <alignment horizontal="left" vertical="center" wrapText="1" indent="2"/>
    </xf>
    <xf numFmtId="4" fontId="84" fillId="0" borderId="3" xfId="0" applyNumberFormat="1" applyFont="1" applyFill="1" applyBorder="1" applyAlignment="1" applyProtection="1">
      <alignment horizontal="lef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0" fillId="0" borderId="0" xfId="0" applyFont="1" applyFill="1" applyBorder="1" applyAlignment="1">
      <alignment horizontal="center" vertical="center" wrapText="1"/>
    </xf>
    <xf numFmtId="0" fontId="84" fillId="0" borderId="1" xfId="0" applyFont="1" applyFill="1" applyBorder="1" applyAlignment="1">
      <alignment horizontal="left" vertical="center" wrapText="1"/>
    </xf>
    <xf numFmtId="0" fontId="101" fillId="0" borderId="0" xfId="0" applyFont="1" applyAlignment="1">
      <alignment vertical="center"/>
    </xf>
    <xf numFmtId="0" fontId="101" fillId="0" borderId="1" xfId="0" applyFont="1" applyBorder="1" applyAlignment="1">
      <alignment vertical="center" wrapText="1"/>
    </xf>
    <xf numFmtId="0" fontId="101" fillId="75" borderId="3" xfId="0" applyFont="1" applyFill="1" applyBorder="1" applyAlignment="1">
      <alignment horizontal="center" vertical="center" wrapText="1"/>
    </xf>
    <xf numFmtId="0" fontId="101" fillId="76" borderId="3" xfId="0" applyFont="1" applyFill="1" applyBorder="1" applyAlignment="1">
      <alignment horizontal="center" vertical="center" wrapText="1"/>
    </xf>
    <xf numFmtId="0" fontId="102" fillId="0" borderId="1" xfId="0" applyFont="1" applyBorder="1" applyAlignment="1">
      <alignment vertical="center" wrapText="1"/>
    </xf>
    <xf numFmtId="0" fontId="103" fillId="65" borderId="1" xfId="0" applyFont="1" applyFill="1" applyBorder="1" applyAlignment="1">
      <alignment vertical="center" wrapText="1"/>
    </xf>
    <xf numFmtId="0" fontId="104" fillId="78" borderId="1" xfId="0" applyFont="1" applyFill="1" applyBorder="1" applyAlignment="1">
      <alignment horizontal="center" vertical="center" wrapText="1"/>
    </xf>
    <xf numFmtId="0" fontId="105" fillId="0" borderId="1" xfId="0" applyFont="1" applyBorder="1" applyAlignment="1">
      <alignment vertical="center" wrapText="1"/>
    </xf>
    <xf numFmtId="3" fontId="104" fillId="0" borderId="1" xfId="0" applyNumberFormat="1" applyFont="1" applyBorder="1" applyAlignment="1">
      <alignment horizontal="center" vertical="center" wrapText="1"/>
    </xf>
    <xf numFmtId="3" fontId="102" fillId="0" borderId="1" xfId="0" applyNumberFormat="1" applyFont="1" applyFill="1" applyBorder="1" applyAlignment="1">
      <alignment horizontal="center" vertical="center" wrapText="1"/>
    </xf>
    <xf numFmtId="3" fontId="105" fillId="77" borderId="1" xfId="0" applyNumberFormat="1" applyFont="1" applyFill="1" applyBorder="1" applyAlignment="1">
      <alignment horizontal="center" vertical="center" wrapText="1"/>
    </xf>
    <xf numFmtId="0" fontId="106" fillId="0" borderId="1" xfId="0" applyFont="1" applyBorder="1" applyAlignment="1">
      <alignment vertical="center" wrapText="1"/>
    </xf>
    <xf numFmtId="3" fontId="102" fillId="0" borderId="1" xfId="0" applyNumberFormat="1" applyFont="1" applyBorder="1" applyAlignment="1">
      <alignment horizontal="center" vertical="center" wrapText="1"/>
    </xf>
    <xf numFmtId="3" fontId="104" fillId="0" borderId="1" xfId="0" applyNumberFormat="1" applyFont="1" applyBorder="1" applyAlignment="1">
      <alignment horizontal="center" vertical="center"/>
    </xf>
    <xf numFmtId="3" fontId="102" fillId="0" borderId="1" xfId="0" applyNumberFormat="1" applyFont="1" applyBorder="1" applyAlignment="1">
      <alignment horizontal="center" vertical="center"/>
    </xf>
    <xf numFmtId="3" fontId="102" fillId="0" borderId="1" xfId="0" applyNumberFormat="1" applyFont="1" applyFill="1" applyBorder="1" applyAlignment="1">
      <alignment horizontal="center" vertical="center"/>
    </xf>
    <xf numFmtId="0" fontId="104" fillId="0" borderId="0" xfId="0" applyFont="1" applyBorder="1" applyAlignment="1">
      <alignment vertical="center" wrapText="1"/>
    </xf>
    <xf numFmtId="0" fontId="82" fillId="0" borderId="0" xfId="0" applyFont="1" applyAlignment="1">
      <alignment vertical="center" wrapText="1"/>
    </xf>
    <xf numFmtId="0" fontId="82" fillId="0" borderId="0" xfId="0" applyFont="1" applyBorder="1" applyAlignment="1">
      <alignment vertical="center" wrapText="1"/>
    </xf>
    <xf numFmtId="0" fontId="101" fillId="0" borderId="0" xfId="0" applyFont="1" applyAlignment="1">
      <alignment horizontal="left" vertical="center" wrapText="1"/>
    </xf>
    <xf numFmtId="0" fontId="82" fillId="0" borderId="0" xfId="0" applyFont="1"/>
    <xf numFmtId="3" fontId="105" fillId="77" borderId="1" xfId="0" applyNumberFormat="1" applyFont="1" applyFill="1" applyBorder="1" applyAlignment="1">
      <alignment horizontal="center" vertical="center"/>
    </xf>
    <xf numFmtId="0" fontId="102" fillId="0" borderId="0" xfId="0" applyFont="1" applyBorder="1" applyAlignment="1">
      <alignment vertical="center" wrapText="1"/>
    </xf>
    <xf numFmtId="0" fontId="104" fillId="78" borderId="1" xfId="0" applyFont="1" applyFill="1" applyBorder="1" applyAlignment="1">
      <alignment horizontal="center" vertical="center"/>
    </xf>
    <xf numFmtId="3" fontId="104" fillId="77" borderId="1" xfId="0" applyNumberFormat="1" applyFont="1" applyFill="1" applyBorder="1" applyAlignment="1">
      <alignment horizontal="center" vertical="center" wrapText="1"/>
    </xf>
    <xf numFmtId="3" fontId="105"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2" fillId="0" borderId="0" xfId="0" applyNumberFormat="1" applyFont="1" applyFill="1" applyBorder="1" applyAlignment="1">
      <alignment horizontal="center" vertical="center" wrapText="1"/>
    </xf>
    <xf numFmtId="3" fontId="102" fillId="0" borderId="0" xfId="0" applyNumberFormat="1" applyFont="1" applyFill="1" applyBorder="1" applyAlignment="1">
      <alignment horizontal="center" vertical="center"/>
    </xf>
    <xf numFmtId="0" fontId="101" fillId="0" borderId="0" xfId="0" applyFont="1" applyFill="1" applyAlignment="1">
      <alignment horizontal="left" vertical="center" wrapText="1"/>
    </xf>
    <xf numFmtId="0" fontId="101" fillId="75" borderId="1" xfId="0" applyFont="1" applyFill="1" applyBorder="1" applyAlignment="1">
      <alignment horizontal="center" vertical="center" wrapText="1"/>
    </xf>
    <xf numFmtId="0" fontId="101" fillId="77" borderId="3" xfId="0" applyFont="1" applyFill="1" applyBorder="1" applyAlignment="1">
      <alignment horizontal="center" vertical="center" wrapText="1"/>
    </xf>
    <xf numFmtId="0" fontId="101" fillId="0" borderId="0" xfId="0" applyFont="1" applyBorder="1" applyAlignment="1">
      <alignment vertical="center"/>
    </xf>
    <xf numFmtId="0" fontId="101" fillId="73" borderId="1" xfId="0" applyFont="1" applyFill="1" applyBorder="1" applyAlignment="1">
      <alignment horizontal="center" vertical="center" wrapText="1"/>
    </xf>
    <xf numFmtId="0" fontId="101" fillId="76" borderId="1" xfId="0" applyFont="1" applyFill="1" applyBorder="1" applyAlignment="1">
      <alignment horizontal="center" vertical="center" wrapText="1"/>
    </xf>
    <xf numFmtId="0" fontId="104" fillId="80" borderId="1" xfId="0" applyFont="1" applyFill="1" applyBorder="1" applyAlignment="1">
      <alignment horizontal="center" vertical="center" wrapText="1"/>
    </xf>
    <xf numFmtId="3" fontId="105" fillId="80" borderId="1" xfId="0" applyNumberFormat="1" applyFont="1" applyFill="1" applyBorder="1" applyAlignment="1">
      <alignment horizontal="center" vertical="center" wrapText="1"/>
    </xf>
    <xf numFmtId="0" fontId="82" fillId="0" borderId="0" xfId="0" applyFont="1" applyAlignment="1">
      <alignment wrapText="1"/>
    </xf>
    <xf numFmtId="3" fontId="104" fillId="0" borderId="1" xfId="0" applyNumberFormat="1" applyFont="1" applyFill="1" applyBorder="1" applyAlignment="1">
      <alignment horizontal="center" vertical="center"/>
    </xf>
    <xf numFmtId="0" fontId="107" fillId="0" borderId="1" xfId="0" applyFont="1" applyBorder="1" applyAlignment="1">
      <alignment vertical="center" wrapText="1"/>
    </xf>
    <xf numFmtId="0" fontId="104" fillId="81"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center" vertical="center" wrapTex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49" fontId="87" fillId="0" borderId="2" xfId="0" applyNumberFormat="1" applyFont="1" applyFill="1" applyBorder="1" applyAlignment="1">
      <alignment horizontal="center" vertical="center"/>
    </xf>
    <xf numFmtId="4" fontId="84" fillId="0" borderId="1" xfId="8" applyNumberFormat="1" applyFont="1" applyFill="1" applyBorder="1" applyAlignment="1">
      <alignment horizontal="center" vertical="center" wrapText="1"/>
    </xf>
    <xf numFmtId="49" fontId="80" fillId="0" borderId="1" xfId="0" applyNumberFormat="1" applyFont="1" applyFill="1" applyBorder="1" applyAlignment="1">
      <alignment horizontal="center" vertical="center" wrapText="1"/>
    </xf>
    <xf numFmtId="49" fontId="84" fillId="0" borderId="1" xfId="9" applyNumberFormat="1" applyFont="1" applyFill="1" applyBorder="1" applyAlignment="1">
      <alignment horizontal="left" vertical="center" wrapText="1" indent="1"/>
    </xf>
    <xf numFmtId="3" fontId="104" fillId="65" borderId="1" xfId="0" applyNumberFormat="1" applyFont="1" applyFill="1" applyBorder="1" applyAlignment="1">
      <alignment horizontal="center" vertical="center" wrapText="1"/>
    </xf>
    <xf numFmtId="3" fontId="104" fillId="65" borderId="1" xfId="0" applyNumberFormat="1" applyFont="1" applyFill="1" applyBorder="1" applyAlignment="1">
      <alignment horizontal="center" vertical="center"/>
    </xf>
    <xf numFmtId="0" fontId="102" fillId="0" borderId="38" xfId="0" applyFont="1" applyBorder="1" applyAlignment="1">
      <alignment vertical="center" wrapText="1"/>
    </xf>
    <xf numFmtId="3" fontId="102" fillId="0" borderId="38" xfId="0" applyNumberFormat="1" applyFont="1" applyFill="1" applyBorder="1" applyAlignment="1">
      <alignment horizontal="center" vertical="center"/>
    </xf>
    <xf numFmtId="3" fontId="102" fillId="65" borderId="38" xfId="0" applyNumberFormat="1" applyFont="1" applyFill="1" applyBorder="1" applyAlignment="1">
      <alignment horizontal="center" vertical="center"/>
    </xf>
    <xf numFmtId="2" fontId="102" fillId="65" borderId="38" xfId="0" applyNumberFormat="1" applyFont="1" applyFill="1" applyBorder="1" applyAlignment="1">
      <alignment horizontal="center" vertical="center"/>
    </xf>
    <xf numFmtId="2" fontId="102" fillId="0" borderId="38" xfId="0" applyNumberFormat="1" applyFont="1" applyFill="1" applyBorder="1" applyAlignment="1">
      <alignment horizontal="center" vertical="center"/>
    </xf>
    <xf numFmtId="3" fontId="102" fillId="70" borderId="38" xfId="0" applyNumberFormat="1" applyFont="1" applyFill="1" applyBorder="1" applyAlignment="1">
      <alignment horizontal="center" vertical="center"/>
    </xf>
    <xf numFmtId="2" fontId="102" fillId="70" borderId="38" xfId="0" applyNumberFormat="1" applyFont="1" applyFill="1" applyBorder="1" applyAlignment="1">
      <alignment horizontal="center" vertical="center"/>
    </xf>
    <xf numFmtId="3" fontId="102" fillId="65" borderId="0" xfId="0" applyNumberFormat="1" applyFont="1" applyFill="1" applyBorder="1" applyAlignment="1">
      <alignment horizontal="center" vertical="center"/>
    </xf>
    <xf numFmtId="3" fontId="102" fillId="0" borderId="38" xfId="0" applyNumberFormat="1" applyFont="1" applyFill="1" applyBorder="1" applyAlignment="1">
      <alignment horizontal="center" vertical="center" wrapText="1"/>
    </xf>
    <xf numFmtId="0" fontId="0" fillId="65" borderId="0" xfId="0" applyFill="1"/>
    <xf numFmtId="0" fontId="101" fillId="0" borderId="0" xfId="0" applyFont="1" applyBorder="1" applyAlignment="1">
      <alignment vertical="center" wrapText="1"/>
    </xf>
    <xf numFmtId="0" fontId="101" fillId="73" borderId="3" xfId="0" applyFont="1" applyFill="1" applyBorder="1" applyAlignment="1">
      <alignment horizontal="center" vertical="center" wrapText="1"/>
    </xf>
    <xf numFmtId="3" fontId="105" fillId="80" borderId="31" xfId="0" applyNumberFormat="1" applyFont="1" applyFill="1" applyBorder="1" applyAlignment="1">
      <alignment horizontal="center" vertical="center" wrapText="1"/>
    </xf>
    <xf numFmtId="3" fontId="104" fillId="75" borderId="1" xfId="0" applyNumberFormat="1" applyFont="1" applyFill="1" applyBorder="1" applyAlignment="1">
      <alignment horizontal="center" vertical="center" wrapText="1"/>
    </xf>
    <xf numFmtId="0" fontId="104" fillId="0" borderId="1" xfId="0" applyFont="1" applyBorder="1" applyAlignment="1">
      <alignment vertical="center" wrapText="1"/>
    </xf>
    <xf numFmtId="0" fontId="102" fillId="0" borderId="38" xfId="0" applyFont="1" applyFill="1" applyBorder="1" applyAlignment="1">
      <alignment vertical="center" wrapText="1"/>
    </xf>
    <xf numFmtId="3" fontId="102" fillId="65" borderId="38" xfId="0" applyNumberFormat="1" applyFont="1" applyFill="1" applyBorder="1" applyAlignment="1">
      <alignment horizontal="center" vertical="center" wrapText="1"/>
    </xf>
    <xf numFmtId="3" fontId="102" fillId="70" borderId="38" xfId="0" applyNumberFormat="1" applyFont="1" applyFill="1" applyBorder="1" applyAlignment="1">
      <alignment horizontal="center" vertical="center" wrapText="1"/>
    </xf>
    <xf numFmtId="0" fontId="102" fillId="0" borderId="0" xfId="0" applyFont="1" applyFill="1" applyBorder="1" applyAlignment="1">
      <alignment vertical="center" wrapText="1"/>
    </xf>
    <xf numFmtId="3" fontId="102" fillId="65" borderId="0" xfId="0" applyNumberFormat="1" applyFont="1" applyFill="1" applyBorder="1" applyAlignment="1">
      <alignment horizontal="center" vertical="center" wrapText="1"/>
    </xf>
    <xf numFmtId="0" fontId="96" fillId="0" borderId="2" xfId="0" applyFont="1" applyFill="1" applyBorder="1" applyAlignment="1">
      <alignment horizontal="lef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49" fontId="80" fillId="66" borderId="1" xfId="0" applyNumberFormat="1" applyFont="1" applyFill="1" applyBorder="1" applyAlignment="1" applyProtection="1">
      <alignment horizontal="center" vertical="center"/>
      <protection locked="0"/>
    </xf>
    <xf numFmtId="0" fontId="96" fillId="66" borderId="1" xfId="0" applyFont="1" applyFill="1" applyBorder="1" applyAlignment="1">
      <alignment horizontal="left" vertical="center" wrapText="1" indent="1"/>
    </xf>
    <xf numFmtId="0" fontId="80" fillId="0" borderId="1" xfId="0" applyFont="1" applyFill="1" applyBorder="1" applyAlignment="1">
      <alignment vertical="top" wrapText="1"/>
    </xf>
    <xf numFmtId="49" fontId="80" fillId="71" borderId="1" xfId="0" applyNumberFormat="1" applyFont="1" applyFill="1" applyBorder="1" applyAlignment="1" applyProtection="1">
      <alignment horizontal="center" vertical="center"/>
      <protection locked="0"/>
    </xf>
    <xf numFmtId="0" fontId="84" fillId="0" borderId="2" xfId="0" applyFont="1" applyFill="1" applyBorder="1" applyAlignment="1">
      <alignment horizontal="center" vertical="center" wrapText="1"/>
    </xf>
    <xf numFmtId="0" fontId="80" fillId="0" borderId="1" xfId="0" applyFont="1" applyBorder="1" applyAlignment="1">
      <alignment horizontal="left" vertical="center" indent="2"/>
    </xf>
    <xf numFmtId="0" fontId="80" fillId="0" borderId="2" xfId="0" applyFont="1" applyFill="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0" fontId="83" fillId="0" borderId="36" xfId="9" applyFont="1" applyFill="1" applyBorder="1" applyAlignment="1">
      <alignment horizontal="center" vertical="center" wrapText="1"/>
    </xf>
    <xf numFmtId="0" fontId="80" fillId="0" borderId="40" xfId="0" applyFont="1" applyFill="1" applyBorder="1" applyAlignment="1">
      <alignment horizontal="center" vertical="center" wrapText="1"/>
    </xf>
    <xf numFmtId="49" fontId="80" fillId="0" borderId="31" xfId="0" applyNumberFormat="1" applyFont="1" applyFill="1" applyBorder="1" applyAlignment="1">
      <alignment horizontal="center" vertical="center"/>
    </xf>
    <xf numFmtId="0" fontId="84" fillId="0" borderId="31" xfId="0" applyFont="1" applyFill="1" applyBorder="1" applyAlignment="1">
      <alignment horizontal="left" vertical="center" wrapText="1" indent="1"/>
    </xf>
    <xf numFmtId="0" fontId="96" fillId="0" borderId="2" xfId="0" applyFont="1" applyBorder="1" applyAlignment="1">
      <alignment horizontal="left" vertical="center" wrapText="1" indent="1"/>
    </xf>
    <xf numFmtId="49" fontId="96" fillId="66" borderId="31" xfId="0" applyNumberFormat="1" applyFont="1" applyFill="1" applyBorder="1" applyAlignment="1">
      <alignment horizontal="center" vertical="center" wrapText="1"/>
    </xf>
    <xf numFmtId="0" fontId="83" fillId="66" borderId="31" xfId="8" applyFont="1" applyFill="1" applyBorder="1" applyAlignment="1">
      <alignment horizontal="left" vertical="center" wrapText="1" indent="1"/>
    </xf>
    <xf numFmtId="49" fontId="84" fillId="71" borderId="33" xfId="9" applyNumberFormat="1" applyFont="1" applyFill="1" applyBorder="1" applyAlignment="1">
      <alignment horizontal="center" vertical="center"/>
    </xf>
    <xf numFmtId="49" fontId="84" fillId="0" borderId="31" xfId="9" applyNumberFormat="1" applyFont="1" applyFill="1" applyBorder="1" applyAlignment="1">
      <alignment horizontal="center" vertical="center" wrapText="1"/>
    </xf>
    <xf numFmtId="0" fontId="84" fillId="0" borderId="31" xfId="8" applyFont="1" applyFill="1" applyBorder="1" applyAlignment="1">
      <alignment horizontal="center" vertical="center" wrapText="1"/>
    </xf>
    <xf numFmtId="49" fontId="84" fillId="0" borderId="2" xfId="9" applyNumberFormat="1" applyFont="1" applyFill="1" applyBorder="1" applyAlignment="1">
      <alignment horizontal="center" vertical="center" wrapText="1"/>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9" fontId="80" fillId="0" borderId="31" xfId="0" applyNumberFormat="1" applyFont="1" applyFill="1" applyBorder="1" applyAlignment="1" applyProtection="1">
      <alignment horizontal="center" vertical="center"/>
      <protection locked="0"/>
    </xf>
    <xf numFmtId="0" fontId="94" fillId="69" borderId="27" xfId="9" applyFont="1" applyFill="1" applyBorder="1" applyAlignment="1">
      <alignment vertical="center" wrapText="1"/>
    </xf>
    <xf numFmtId="49" fontId="110" fillId="0" borderId="1" xfId="9" applyNumberFormat="1" applyFont="1" applyFill="1" applyBorder="1" applyAlignment="1">
      <alignment horizontal="center" vertical="center" wrapText="1"/>
    </xf>
    <xf numFmtId="0" fontId="110" fillId="0" borderId="1" xfId="8" applyFont="1" applyFill="1" applyBorder="1" applyAlignment="1">
      <alignment horizontal="center" vertical="center" wrapText="1"/>
    </xf>
    <xf numFmtId="0" fontId="84" fillId="0" borderId="2" xfId="8" applyFont="1" applyBorder="1" applyAlignment="1">
      <alignment horizontal="left" vertical="center" wrapText="1" indent="1"/>
    </xf>
    <xf numFmtId="0" fontId="114" fillId="0" borderId="1" xfId="0" applyFont="1" applyFill="1" applyBorder="1" applyAlignment="1"/>
    <xf numFmtId="0" fontId="114" fillId="0" borderId="1" xfId="0" applyFont="1" applyFill="1" applyBorder="1" applyAlignment="1">
      <alignment horizontal="left"/>
    </xf>
    <xf numFmtId="0" fontId="114" fillId="72" borderId="1" xfId="0" applyFont="1" applyFill="1" applyBorder="1" applyAlignment="1">
      <alignment horizontal="right"/>
    </xf>
    <xf numFmtId="9" fontId="0" fillId="0" borderId="0" xfId="3226" applyFont="1"/>
    <xf numFmtId="0" fontId="114" fillId="0" borderId="1" xfId="0" applyFont="1" applyFill="1" applyBorder="1" applyAlignment="1">
      <alignment horizontal="right"/>
    </xf>
    <xf numFmtId="0" fontId="114" fillId="0" borderId="1" xfId="0" applyFont="1" applyFill="1" applyBorder="1" applyAlignment="1">
      <alignment horizontal="left" vertical="top" wrapText="1"/>
    </xf>
    <xf numFmtId="0" fontId="114" fillId="0" borderId="1" xfId="0" applyFont="1" applyFill="1" applyBorder="1" applyAlignment="1">
      <alignment horizontal="left" vertical="center"/>
    </xf>
    <xf numFmtId="0" fontId="114" fillId="0" borderId="1" xfId="0" applyFont="1" applyFill="1" applyBorder="1" applyAlignment="1">
      <alignment vertical="top" wrapText="1"/>
    </xf>
    <xf numFmtId="0" fontId="114" fillId="0" borderId="1" xfId="0" applyFont="1" applyFill="1" applyBorder="1" applyAlignment="1">
      <alignment horizontal="left" vertical="center" wrapText="1"/>
    </xf>
    <xf numFmtId="0" fontId="84" fillId="0" borderId="1" xfId="0" applyFont="1" applyFill="1" applyBorder="1" applyAlignment="1">
      <alignment horizontal="left" vertical="top" wrapText="1"/>
    </xf>
    <xf numFmtId="0" fontId="84" fillId="0" borderId="1" xfId="8" applyFont="1" applyFill="1" applyBorder="1" applyAlignment="1">
      <alignment vertical="center" wrapText="1"/>
    </xf>
    <xf numFmtId="0" fontId="117" fillId="0" borderId="1" xfId="0" applyNumberFormat="1" applyFont="1" applyBorder="1" applyAlignment="1">
      <alignment vertical="center" wrapText="1"/>
    </xf>
    <xf numFmtId="0" fontId="80" fillId="0" borderId="1" xfId="0" applyFont="1" applyBorder="1" applyAlignment="1">
      <alignment horizontal="center" vertical="center" wrapText="1"/>
    </xf>
    <xf numFmtId="0" fontId="80" fillId="0" borderId="0" xfId="0" applyFont="1" applyFill="1" applyBorder="1" applyAlignment="1">
      <alignment horizontal="center"/>
    </xf>
    <xf numFmtId="4" fontId="0" fillId="0" borderId="0" xfId="0" applyNumberFormat="1" applyBorder="1" applyAlignment="1">
      <alignment horizontal="center" vertical="center"/>
    </xf>
    <xf numFmtId="49" fontId="80" fillId="0" borderId="1" xfId="9" applyNumberFormat="1" applyFont="1" applyFill="1" applyBorder="1" applyAlignment="1">
      <alignment horizontal="center" vertical="center" wrapText="1"/>
    </xf>
    <xf numFmtId="49" fontId="84" fillId="0" borderId="34" xfId="9" applyNumberFormat="1" applyFont="1" applyFill="1" applyBorder="1" applyAlignment="1">
      <alignment horizontal="center" vertical="center"/>
    </xf>
    <xf numFmtId="4" fontId="87" fillId="85" borderId="1" xfId="0"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xf>
    <xf numFmtId="49" fontId="96" fillId="0" borderId="3" xfId="0" applyNumberFormat="1" applyFont="1" applyFill="1" applyBorder="1" applyAlignment="1">
      <alignment horizontal="center" vertical="center" wrapText="1"/>
    </xf>
    <xf numFmtId="0" fontId="97" fillId="67" borderId="27" xfId="0"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4" fillId="0" borderId="36"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0" fontId="83" fillId="66" borderId="3" xfId="8"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2" fillId="0" borderId="0" xfId="0" applyFont="1" applyBorder="1"/>
    <xf numFmtId="4" fontId="0" fillId="0" borderId="0" xfId="0" applyNumberFormat="1" applyFill="1" applyBorder="1" applyAlignment="1">
      <alignment horizontal="center" vertical="center"/>
    </xf>
    <xf numFmtId="0" fontId="128" fillId="0" borderId="0" xfId="0" applyFont="1" applyBorder="1" applyAlignment="1">
      <alignment vertical="top" wrapText="1"/>
    </xf>
    <xf numFmtId="0" fontId="129" fillId="0"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0" fontId="129" fillId="0" borderId="1" xfId="0" applyFont="1" applyFill="1" applyBorder="1" applyAlignment="1">
      <alignment horizontal="center" vertical="top" wrapText="1"/>
    </xf>
    <xf numFmtId="0" fontId="91" fillId="0" borderId="0" xfId="0" applyFont="1" applyBorder="1" applyAlignment="1">
      <alignment horizontal="center" vertical="top" wrapText="1"/>
    </xf>
    <xf numFmtId="4" fontId="87" fillId="87" borderId="1"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129" fillId="0" borderId="0" xfId="0" applyFont="1" applyFill="1" applyBorder="1" applyAlignment="1">
      <alignment horizontal="center" vertical="top" wrapText="1"/>
    </xf>
    <xf numFmtId="0" fontId="128" fillId="0" borderId="0" xfId="0" applyFont="1" applyBorder="1" applyAlignment="1">
      <alignment horizontal="left" vertical="top" wrapText="1"/>
    </xf>
    <xf numFmtId="4" fontId="87" fillId="0" borderId="1" xfId="0" applyNumberFormat="1" applyFont="1" applyFill="1" applyBorder="1" applyAlignment="1">
      <alignment horizontal="center" vertical="center" wrapText="1"/>
    </xf>
    <xf numFmtId="0" fontId="87" fillId="0" borderId="1" xfId="0" applyFont="1" applyBorder="1" applyAlignment="1">
      <alignment horizontal="center" vertical="center" wrapText="1"/>
    </xf>
    <xf numFmtId="0" fontId="87" fillId="0" borderId="1" xfId="0" applyFont="1" applyFill="1" applyBorder="1" applyAlignment="1">
      <alignment horizontal="center" vertical="center" wrapText="1"/>
    </xf>
    <xf numFmtId="0" fontId="95" fillId="0" borderId="27" xfId="0" applyFont="1" applyFill="1" applyBorder="1" applyAlignment="1">
      <alignment horizontal="center" vertical="top" wrapText="1"/>
    </xf>
    <xf numFmtId="39" fontId="80" fillId="0" borderId="1" xfId="3225" applyNumberFormat="1" applyFont="1" applyFill="1" applyBorder="1" applyAlignment="1">
      <alignment horizontal="center" vertical="center"/>
    </xf>
    <xf numFmtId="164" fontId="80" fillId="0" borderId="1" xfId="3225" applyFont="1" applyFill="1" applyBorder="1" applyAlignment="1">
      <alignment horizontal="center" vertical="center"/>
    </xf>
    <xf numFmtId="0" fontId="95" fillId="0" borderId="27" xfId="0" applyFont="1" applyFill="1" applyBorder="1" applyAlignment="1">
      <alignment horizontal="center" vertical="center" wrapText="1"/>
    </xf>
    <xf numFmtId="0" fontId="84" fillId="0" borderId="1" xfId="8" applyFont="1" applyFill="1" applyBorder="1" applyAlignment="1">
      <alignment horizontal="center" wrapText="1"/>
    </xf>
    <xf numFmtId="0" fontId="97" fillId="0" borderId="27" xfId="0" applyFont="1" applyFill="1" applyBorder="1" applyAlignment="1">
      <alignment horizontal="left" vertical="center" wrapText="1" indent="1"/>
    </xf>
    <xf numFmtId="0" fontId="80" fillId="0" borderId="31" xfId="0" applyFont="1" applyFill="1" applyBorder="1" applyAlignment="1">
      <alignment horizontal="center" vertical="center" wrapText="1"/>
    </xf>
    <xf numFmtId="39" fontId="80" fillId="0" borderId="1" xfId="3225"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wrapText="1"/>
    </xf>
    <xf numFmtId="4" fontId="83" fillId="0" borderId="1" xfId="8" applyNumberFormat="1" applyFont="1" applyFill="1" applyBorder="1" applyAlignment="1">
      <alignment horizontal="center" vertical="center" wrapText="1"/>
    </xf>
    <xf numFmtId="4" fontId="130" fillId="0" borderId="1" xfId="0" applyNumberFormat="1" applyFont="1" applyFill="1" applyBorder="1" applyAlignment="1">
      <alignment horizontal="center" vertical="center" wrapText="1"/>
    </xf>
    <xf numFmtId="0" fontId="84" fillId="0" borderId="31" xfId="0" applyFont="1" applyFill="1" applyBorder="1" applyAlignment="1">
      <alignment horizontal="center" vertical="center" wrapText="1"/>
    </xf>
    <xf numFmtId="0" fontId="84" fillId="0" borderId="1" xfId="1" applyFont="1" applyFill="1" applyBorder="1" applyAlignment="1" applyProtection="1">
      <alignment horizontal="center" vertical="center"/>
      <protection locked="0"/>
    </xf>
    <xf numFmtId="0" fontId="94" fillId="0" borderId="27" xfId="9" applyFont="1" applyFill="1" applyBorder="1" applyAlignment="1">
      <alignment vertical="center" wrapText="1"/>
    </xf>
    <xf numFmtId="0" fontId="84" fillId="0" borderId="31" xfId="8" applyFont="1" applyFill="1" applyBorder="1" applyAlignment="1">
      <alignment vertical="center" wrapText="1"/>
    </xf>
    <xf numFmtId="49" fontId="88" fillId="0" borderId="31" xfId="0" applyNumberFormat="1" applyFont="1" applyFill="1" applyBorder="1" applyAlignment="1" applyProtection="1">
      <alignment horizontal="left" vertical="center"/>
      <protection locked="0"/>
    </xf>
    <xf numFmtId="0" fontId="80" fillId="0" borderId="1" xfId="0" applyFont="1" applyFill="1" applyBorder="1" applyAlignment="1">
      <alignment horizontal="center" vertical="center"/>
    </xf>
    <xf numFmtId="0" fontId="109" fillId="0" borderId="1" xfId="0" applyFont="1" applyFill="1" applyBorder="1" applyAlignment="1">
      <alignment horizontal="center" vertical="center"/>
    </xf>
    <xf numFmtId="0" fontId="109" fillId="0" borderId="2" xfId="0" applyFont="1" applyFill="1" applyBorder="1" applyAlignment="1">
      <alignment horizontal="center" vertical="center" wrapText="1"/>
    </xf>
    <xf numFmtId="4" fontId="84" fillId="0" borderId="1" xfId="1" applyNumberFormat="1" applyFont="1" applyFill="1" applyBorder="1" applyAlignment="1" applyProtection="1">
      <alignment horizontal="center" vertical="center" wrapText="1"/>
      <protection locked="0"/>
    </xf>
    <xf numFmtId="4" fontId="96" fillId="0" borderId="1" xfId="0" applyNumberFormat="1" applyFont="1" applyFill="1" applyBorder="1" applyAlignment="1">
      <alignment horizontal="center" vertical="center" wrapText="1"/>
    </xf>
    <xf numFmtId="4" fontId="109" fillId="0" borderId="1" xfId="0" applyNumberFormat="1" applyFont="1" applyFill="1" applyBorder="1" applyAlignment="1">
      <alignment horizontal="center" vertical="center" wrapText="1"/>
    </xf>
    <xf numFmtId="4" fontId="108" fillId="0" borderId="1" xfId="0" applyNumberFormat="1" applyFont="1" applyFill="1" applyBorder="1" applyAlignment="1">
      <alignment horizontal="center" vertical="center" wrapText="1"/>
    </xf>
    <xf numFmtId="0" fontId="96" fillId="0" borderId="31" xfId="0" applyFont="1" applyFill="1" applyBorder="1" applyAlignment="1">
      <alignment horizontal="center" vertical="center" wrapText="1"/>
    </xf>
    <xf numFmtId="0" fontId="80" fillId="0" borderId="28" xfId="0" applyFont="1" applyFill="1" applyBorder="1" applyAlignment="1">
      <alignment horizontal="center" vertical="center" wrapText="1"/>
    </xf>
    <xf numFmtId="0" fontId="83" fillId="0" borderId="27" xfId="9" applyFont="1" applyFill="1" applyBorder="1" applyAlignment="1">
      <alignment vertical="center" wrapText="1"/>
    </xf>
    <xf numFmtId="0" fontId="83" fillId="0" borderId="27" xfId="9" applyFont="1" applyFill="1" applyBorder="1" applyAlignment="1">
      <alignment horizontal="left" vertical="top"/>
    </xf>
    <xf numFmtId="0" fontId="83" fillId="0" borderId="28" xfId="9" applyFont="1" applyFill="1" applyBorder="1" applyAlignment="1">
      <alignment horizontal="left" vertical="center" wrapText="1" indent="1"/>
    </xf>
    <xf numFmtId="0" fontId="83" fillId="0" borderId="27" xfId="9" applyFont="1" applyFill="1" applyBorder="1" applyAlignment="1">
      <alignment horizontal="center" vertical="center" wrapText="1"/>
    </xf>
    <xf numFmtId="202" fontId="80" fillId="0" borderId="1" xfId="0" applyNumberFormat="1" applyFont="1" applyFill="1" applyBorder="1" applyAlignment="1">
      <alignment horizontal="center" vertical="center"/>
    </xf>
    <xf numFmtId="0" fontId="83" fillId="0" borderId="27" xfId="9" applyFont="1" applyFill="1" applyBorder="1" applyAlignment="1">
      <alignment horizontal="left" vertical="center" wrapText="1" indent="1"/>
    </xf>
    <xf numFmtId="4" fontId="0" fillId="0" borderId="1" xfId="0" applyNumberFormat="1" applyFill="1" applyBorder="1" applyAlignment="1">
      <alignment horizontal="center" vertical="center"/>
    </xf>
    <xf numFmtId="0" fontId="94" fillId="69" borderId="1" xfId="9" applyFont="1" applyFill="1" applyBorder="1" applyAlignment="1">
      <alignment horizontal="left" vertical="center" wrapText="1" indent="1"/>
    </xf>
    <xf numFmtId="0" fontId="83" fillId="0" borderId="1" xfId="9" applyFont="1" applyFill="1" applyBorder="1" applyAlignment="1">
      <alignment horizontal="left" vertical="center" wrapText="1" indent="1"/>
    </xf>
    <xf numFmtId="0" fontId="0" fillId="0" borderId="0" xfId="0" applyBorder="1" applyProtection="1">
      <protection locked="0"/>
    </xf>
    <xf numFmtId="0" fontId="0" fillId="0" borderId="0" xfId="0" applyFill="1" applyBorder="1" applyProtection="1">
      <protection locked="0"/>
    </xf>
    <xf numFmtId="0" fontId="80"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Border="1" applyProtection="1">
      <protection locked="0"/>
    </xf>
    <xf numFmtId="0" fontId="85" fillId="0" borderId="0" xfId="0" applyFont="1" applyBorder="1" applyProtection="1">
      <protection locked="0"/>
    </xf>
    <xf numFmtId="0" fontId="86" fillId="0" borderId="0" xfId="0" applyFont="1" applyBorder="1" applyAlignment="1" applyProtection="1">
      <alignment horizontal="left" vertical="center" wrapText="1" indent="1"/>
      <protection locked="0"/>
    </xf>
    <xf numFmtId="0" fontId="80" fillId="0" borderId="0" xfId="0" applyFont="1" applyBorder="1" applyAlignment="1" applyProtection="1">
      <alignment horizontal="left" vertical="center" wrapText="1" indent="1"/>
      <protection locked="0"/>
    </xf>
    <xf numFmtId="4" fontId="87" fillId="0" borderId="50" xfId="0" applyNumberFormat="1" applyFont="1" applyFill="1" applyBorder="1" applyAlignment="1" applyProtection="1">
      <alignment horizontal="right" vertical="center" wrapText="1" indent="1"/>
    </xf>
    <xf numFmtId="4" fontId="98" fillId="84" borderId="50" xfId="0" applyNumberFormat="1" applyFont="1" applyFill="1" applyBorder="1" applyAlignment="1" applyProtection="1">
      <alignment horizontal="center" vertical="center" wrapText="1"/>
    </xf>
    <xf numFmtId="1" fontId="96" fillId="65" borderId="50" xfId="0" applyNumberFormat="1" applyFont="1" applyFill="1" applyBorder="1" applyAlignment="1" applyProtection="1">
      <alignment horizontal="center" vertical="center" wrapText="1"/>
    </xf>
    <xf numFmtId="0" fontId="95" fillId="0" borderId="3" xfId="0" applyFont="1" applyBorder="1" applyAlignment="1" applyProtection="1">
      <alignment horizontal="lef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80" fillId="0" borderId="1" xfId="0" applyFont="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1"/>
      <protection locked="0"/>
    </xf>
    <xf numFmtId="49" fontId="84" fillId="0" borderId="1" xfId="0" applyNumberFormat="1" applyFont="1" applyFill="1" applyBorder="1" applyAlignment="1" applyProtection="1">
      <alignment horizontal="center" vertical="center" wrapText="1"/>
      <protection locked="0"/>
    </xf>
    <xf numFmtId="0" fontId="80" fillId="0" borderId="50" xfId="0" applyFont="1" applyBorder="1" applyProtection="1"/>
    <xf numFmtId="0" fontId="80" fillId="0" borderId="50" xfId="0" applyFont="1" applyFill="1" applyBorder="1" applyProtection="1"/>
    <xf numFmtId="0" fontId="83" fillId="69" borderId="27" xfId="9" applyFont="1" applyFill="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4" fontId="83"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right" vertical="center" wrapText="1" indent="1"/>
      <protection locked="0"/>
    </xf>
    <xf numFmtId="0" fontId="83" fillId="69" borderId="27" xfId="9" applyFont="1" applyFill="1" applyBorder="1" applyAlignment="1" applyProtection="1">
      <alignment horizontal="center" vertical="center" wrapText="1"/>
      <protection locked="0"/>
    </xf>
    <xf numFmtId="0" fontId="80" fillId="0" borderId="1" xfId="0" applyFont="1" applyFill="1" applyBorder="1" applyAlignment="1" applyProtection="1">
      <alignment horizontal="left" vertical="center" wrapText="1" indent="1"/>
      <protection locked="0"/>
    </xf>
    <xf numFmtId="0" fontId="84" fillId="0" borderId="1" xfId="0" applyFont="1" applyFill="1" applyBorder="1" applyAlignment="1" applyProtection="1">
      <alignment horizontal="left" vertical="center" wrapText="1" indent="1"/>
      <protection locked="0"/>
    </xf>
    <xf numFmtId="0" fontId="89" fillId="0" borderId="0" xfId="0" applyFont="1" applyFill="1" applyBorder="1" applyProtection="1">
      <protection locked="0"/>
    </xf>
    <xf numFmtId="1" fontId="96" fillId="88" borderId="50" xfId="0" applyNumberFormat="1" applyFont="1" applyFill="1" applyBorder="1" applyAlignment="1" applyProtection="1">
      <alignment horizontal="center" vertical="center" wrapText="1"/>
    </xf>
    <xf numFmtId="0" fontId="95" fillId="0" borderId="27" xfId="0" applyFont="1" applyBorder="1" applyAlignment="1" applyProtection="1">
      <alignment horizontal="left" vertical="center" wrapText="1" indent="1"/>
      <protection locked="0"/>
    </xf>
    <xf numFmtId="4" fontId="80" fillId="0" borderId="27" xfId="8" applyNumberFormat="1" applyFont="1" applyFill="1" applyBorder="1" applyAlignment="1" applyProtection="1">
      <alignment horizontal="right" vertical="center" wrapText="1" indent="1"/>
      <protection locked="0"/>
    </xf>
    <xf numFmtId="4" fontId="83" fillId="0" borderId="27" xfId="8" applyNumberFormat="1" applyFont="1" applyFill="1" applyBorder="1" applyAlignment="1" applyProtection="1">
      <alignment horizontal="right" vertical="center" wrapText="1" indent="1"/>
      <protection locked="0"/>
    </xf>
    <xf numFmtId="0" fontId="80" fillId="0" borderId="27" xfId="0" applyFont="1" applyBorder="1" applyAlignment="1" applyProtection="1">
      <alignment horizontal="center" vertical="center" wrapText="1"/>
      <protection locked="0"/>
    </xf>
    <xf numFmtId="0" fontId="80" fillId="0" borderId="27" xfId="0" applyFont="1" applyBorder="1" applyAlignment="1" applyProtection="1">
      <alignment horizontal="left" vertical="center" wrapText="1" indent="1"/>
      <protection locked="0"/>
    </xf>
    <xf numFmtId="49" fontId="84" fillId="0" borderId="3" xfId="0" applyNumberFormat="1" applyFont="1" applyFill="1" applyBorder="1" applyAlignment="1" applyProtection="1">
      <alignment horizontal="center" vertical="center" wrapText="1"/>
      <protection locked="0"/>
    </xf>
    <xf numFmtId="1" fontId="96" fillId="0" borderId="50" xfId="0" applyNumberFormat="1" applyFont="1" applyFill="1" applyBorder="1" applyAlignment="1" applyProtection="1">
      <alignment horizontal="center" vertical="center" wrapText="1"/>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94" fillId="69" borderId="27" xfId="9" applyFont="1" applyFill="1" applyBorder="1" applyAlignment="1" applyProtection="1">
      <alignment vertical="center" wrapText="1"/>
      <protection locked="0"/>
    </xf>
    <xf numFmtId="0" fontId="94" fillId="69" borderId="3" xfId="9" applyFont="1" applyFill="1" applyBorder="1" applyAlignment="1" applyProtection="1">
      <alignment horizontal="left" vertical="center" indent="1"/>
      <protection locked="0"/>
    </xf>
    <xf numFmtId="4" fontId="83" fillId="0" borderId="36" xfId="8" applyNumberFormat="1" applyFont="1" applyFill="1" applyBorder="1" applyAlignment="1" applyProtection="1">
      <alignment horizontal="center" vertical="center" wrapText="1"/>
      <protection locked="0"/>
    </xf>
    <xf numFmtId="0" fontId="83" fillId="0" borderId="36" xfId="9" applyFont="1" applyFill="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0" fontId="95" fillId="0" borderId="1" xfId="0" applyFont="1" applyFill="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center" vertical="center" wrapTex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95" fillId="0" borderId="1" xfId="0" applyNumberFormat="1" applyFont="1" applyBorder="1" applyAlignment="1" applyProtection="1">
      <alignment horizontal="left" vertical="center" wrapText="1" indent="1"/>
      <protection locked="0"/>
    </xf>
    <xf numFmtId="4" fontId="96" fillId="0" borderId="1" xfId="0" applyNumberFormat="1" applyFont="1" applyFill="1" applyBorder="1" applyAlignment="1" applyProtection="1">
      <alignment horizontal="right" vertical="center" wrapText="1" indent="1"/>
      <protection locked="0"/>
    </xf>
    <xf numFmtId="4" fontId="98" fillId="0" borderId="1" xfId="0" applyNumberFormat="1" applyFont="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1"/>
      <protection locked="0"/>
    </xf>
    <xf numFmtId="0" fontId="80" fillId="0" borderId="3" xfId="0" applyFont="1" applyBorder="1" applyAlignment="1" applyProtection="1">
      <alignment horizontal="left" vertical="center" wrapText="1" indent="1"/>
      <protection locked="0"/>
    </xf>
    <xf numFmtId="0" fontId="96" fillId="0" borderId="1" xfId="0" applyFont="1" applyBorder="1" applyAlignment="1" applyProtection="1">
      <alignment horizontal="center" vertical="center" wrapText="1"/>
      <protection locked="0"/>
    </xf>
    <xf numFmtId="0" fontId="80" fillId="0" borderId="31" xfId="0" applyFont="1" applyBorder="1" applyAlignment="1" applyProtection="1">
      <alignment horizontal="left" wrapText="1" indent="1"/>
      <protection locked="0"/>
    </xf>
    <xf numFmtId="4" fontId="95" fillId="0" borderId="3" xfId="0" applyNumberFormat="1" applyFont="1" applyBorder="1" applyAlignment="1" applyProtection="1">
      <alignment horizontal="left" vertical="center" wrapText="1" indent="1"/>
      <protection locked="0"/>
    </xf>
    <xf numFmtId="0" fontId="80" fillId="0" borderId="31" xfId="0" applyFont="1" applyBorder="1" applyAlignment="1" applyProtection="1">
      <alignment horizontal="left" vertical="center" wrapText="1" indent="1"/>
      <protection locked="0"/>
    </xf>
    <xf numFmtId="4" fontId="87" fillId="0" borderId="3" xfId="8" applyNumberFormat="1" applyFont="1" applyFill="1" applyBorder="1" applyAlignment="1" applyProtection="1">
      <alignment horizontal="right" vertical="center" wrapText="1" indent="1"/>
      <protection locked="0"/>
    </xf>
    <xf numFmtId="4" fontId="98" fillId="0" borderId="50" xfId="0" applyNumberFormat="1" applyFont="1" applyFill="1" applyBorder="1" applyAlignment="1" applyProtection="1">
      <alignment horizontal="center" vertical="center" wrapText="1"/>
    </xf>
    <xf numFmtId="0" fontId="96" fillId="0" borderId="1" xfId="0" applyFont="1" applyFill="1" applyBorder="1" applyAlignment="1" applyProtection="1">
      <alignment horizontal="lef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97" fillId="0" borderId="27" xfId="0" applyFont="1" applyFill="1" applyBorder="1" applyAlignment="1" applyProtection="1">
      <alignment vertical="center" wrapText="1"/>
    </xf>
    <xf numFmtId="0" fontId="97" fillId="67" borderId="27" xfId="0" applyFont="1" applyFill="1" applyBorder="1" applyAlignment="1" applyProtection="1">
      <alignment vertical="center" wrapText="1"/>
      <protection locked="0"/>
    </xf>
    <xf numFmtId="4" fontId="116" fillId="0" borderId="3" xfId="8" applyNumberFormat="1" applyFont="1" applyFill="1" applyBorder="1" applyAlignment="1" applyProtection="1">
      <alignment horizontal="right" vertical="center" wrapText="1" indent="1"/>
      <protection locked="0"/>
    </xf>
    <xf numFmtId="49" fontId="96" fillId="0" borderId="1" xfId="0" applyNumberFormat="1" applyFont="1" applyFill="1" applyBorder="1" applyAlignment="1" applyProtection="1">
      <alignment horizontal="center" vertical="center" wrapText="1"/>
      <protection locked="0"/>
    </xf>
    <xf numFmtId="0" fontId="80" fillId="66" borderId="3" xfId="0"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4" fontId="83" fillId="66" borderId="1" xfId="8" applyNumberFormat="1" applyFont="1" applyFill="1" applyBorder="1" applyAlignment="1" applyProtection="1">
      <alignment horizontal="right" vertical="center" wrapText="1" indent="1"/>
      <protection locked="0"/>
    </xf>
    <xf numFmtId="4" fontId="87" fillId="66" borderId="1" xfId="0" applyNumberFormat="1" applyFont="1" applyFill="1" applyBorder="1" applyAlignment="1" applyProtection="1">
      <alignment horizontal="center" vertical="center" wrapText="1"/>
      <protection locked="0"/>
    </xf>
    <xf numFmtId="0" fontId="80" fillId="66" borderId="1" xfId="0" applyFont="1" applyFill="1" applyBorder="1" applyAlignment="1" applyProtection="1">
      <alignment horizontal="center" vertical="center" wrapText="1"/>
      <protection locked="0"/>
    </xf>
    <xf numFmtId="0" fontId="111" fillId="66" borderId="1" xfId="0" applyFont="1" applyFill="1" applyBorder="1" applyAlignment="1" applyProtection="1">
      <alignment vertical="center" wrapText="1"/>
      <protection locked="0"/>
    </xf>
    <xf numFmtId="49" fontId="96" fillId="66" borderId="1" xfId="0" applyNumberFormat="1" applyFont="1" applyFill="1" applyBorder="1" applyAlignment="1" applyProtection="1">
      <alignment horizontal="center" vertical="center" wrapText="1"/>
      <protection locked="0"/>
    </xf>
    <xf numFmtId="0" fontId="80" fillId="0" borderId="3" xfId="8" applyFont="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2"/>
      <protection locked="0"/>
    </xf>
    <xf numFmtId="0" fontId="95" fillId="66" borderId="34" xfId="8" applyFont="1" applyFill="1" applyBorder="1" applyAlignment="1" applyProtection="1">
      <alignment horizontal="left" vertical="center" wrapText="1" indent="1"/>
      <protection locked="0"/>
    </xf>
    <xf numFmtId="0" fontId="84" fillId="66" borderId="34" xfId="8" applyFont="1" applyFill="1" applyBorder="1" applyAlignment="1" applyProtection="1">
      <alignment vertical="center" wrapText="1"/>
      <protection locked="0"/>
    </xf>
    <xf numFmtId="0" fontId="84" fillId="66" borderId="31" xfId="8" applyFont="1" applyFill="1" applyBorder="1" applyAlignment="1" applyProtection="1">
      <alignment vertical="center" wrapText="1"/>
      <protection locked="0"/>
    </xf>
    <xf numFmtId="0" fontId="83" fillId="66" borderId="31" xfId="8" applyFont="1" applyFill="1" applyBorder="1" applyAlignment="1" applyProtection="1">
      <alignment vertical="center" wrapText="1"/>
      <protection locked="0"/>
    </xf>
    <xf numFmtId="0" fontId="84" fillId="66" borderId="34" xfId="8" applyFont="1" applyFill="1" applyBorder="1" applyAlignment="1" applyProtection="1">
      <alignment horizontal="left" vertical="center" wrapText="1" indent="1"/>
      <protection locked="0"/>
    </xf>
    <xf numFmtId="0" fontId="83" fillId="66" borderId="31" xfId="8" applyFont="1" applyFill="1" applyBorder="1" applyAlignment="1" applyProtection="1">
      <alignment horizontal="left" vertical="center" wrapText="1" indent="1"/>
      <protection locked="0"/>
    </xf>
    <xf numFmtId="49" fontId="96" fillId="66" borderId="31" xfId="0" applyNumberFormat="1" applyFont="1" applyFill="1" applyBorder="1" applyAlignment="1" applyProtection="1">
      <alignment horizontal="center" vertical="center" wrapText="1"/>
      <protection locked="0"/>
    </xf>
    <xf numFmtId="4" fontId="80" fillId="0" borderId="3" xfId="8" applyNumberFormat="1" applyFont="1" applyFill="1" applyBorder="1" applyAlignment="1" applyProtection="1">
      <alignment horizontal="right" vertical="center" wrapText="1" indent="1"/>
      <protection locked="0"/>
    </xf>
    <xf numFmtId="0" fontId="84" fillId="0" borderId="1" xfId="0" applyFont="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1"/>
      <protection locked="0"/>
    </xf>
    <xf numFmtId="0" fontId="96" fillId="0" borderId="1" xfId="0" applyFont="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2"/>
      <protection locked="0"/>
    </xf>
    <xf numFmtId="49" fontId="80" fillId="0" borderId="1" xfId="0" applyNumberFormat="1" applyFont="1" applyFill="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2"/>
      <protection locked="0"/>
    </xf>
    <xf numFmtId="0" fontId="95" fillId="66" borderId="3" xfId="0" applyFont="1" applyFill="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0" fontId="80" fillId="66" borderId="1" xfId="0" applyFont="1" applyFill="1" applyBorder="1" applyAlignment="1" applyProtection="1">
      <alignment horizontal="left" vertical="center" wrapText="1" indent="1"/>
      <protection locked="0"/>
    </xf>
    <xf numFmtId="49" fontId="98" fillId="66" borderId="1" xfId="0" applyNumberFormat="1" applyFont="1" applyFill="1" applyBorder="1" applyAlignment="1" applyProtection="1">
      <alignment horizontal="center" vertical="center" wrapText="1"/>
      <protection locked="0"/>
    </xf>
    <xf numFmtId="4" fontId="96" fillId="0" borderId="3" xfId="0" applyNumberFormat="1" applyFont="1" applyFill="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0" fontId="88" fillId="67" borderId="27" xfId="0" applyFont="1" applyFill="1" applyBorder="1" applyAlignment="1" applyProtection="1">
      <alignment horizontal="center" vertical="center" wrapText="1"/>
      <protection locked="0"/>
    </xf>
    <xf numFmtId="0" fontId="94" fillId="67" borderId="27" xfId="9" applyFont="1" applyFill="1" applyBorder="1" applyAlignment="1" applyProtection="1">
      <alignment vertical="center" wrapText="1"/>
      <protection locked="0"/>
    </xf>
    <xf numFmtId="4" fontId="80" fillId="66" borderId="3" xfId="8" applyNumberFormat="1" applyFont="1" applyFill="1" applyBorder="1" applyAlignment="1" applyProtection="1">
      <alignment horizontal="right" vertical="center" wrapText="1" indent="1"/>
      <protection locked="0"/>
    </xf>
    <xf numFmtId="4" fontId="87" fillId="66" borderId="3" xfId="8"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2"/>
      <protection locked="0"/>
    </xf>
    <xf numFmtId="49" fontId="83" fillId="66" borderId="1" xfId="0" applyNumberFormat="1" applyFont="1" applyFill="1" applyBorder="1" applyAlignment="1" applyProtection="1">
      <alignment horizontal="center" vertical="center" wrapText="1"/>
      <protection locked="0"/>
    </xf>
    <xf numFmtId="4" fontId="80" fillId="0" borderId="3" xfId="0" applyNumberFormat="1" applyFont="1" applyBorder="1" applyAlignment="1" applyProtection="1">
      <alignment horizontal="left" vertical="center" wrapText="1" indent="1"/>
      <protection locked="0"/>
    </xf>
    <xf numFmtId="0" fontId="80" fillId="66" borderId="3" xfId="0" quotePrefix="1" applyFont="1" applyFill="1" applyBorder="1" applyAlignment="1" applyProtection="1">
      <alignment horizontal="left" vertical="center" wrapText="1" indent="1"/>
      <protection locked="0"/>
    </xf>
    <xf numFmtId="4" fontId="84" fillId="66" borderId="3"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1"/>
      <protection locked="0"/>
    </xf>
    <xf numFmtId="49" fontId="87" fillId="66" borderId="1" xfId="0" applyNumberFormat="1" applyFont="1" applyFill="1" applyBorder="1" applyAlignment="1" applyProtection="1">
      <alignment horizontal="center" vertical="center"/>
      <protection locked="0"/>
    </xf>
    <xf numFmtId="49" fontId="87" fillId="66" borderId="3" xfId="0" applyNumberFormat="1" applyFont="1" applyFill="1" applyBorder="1" applyAlignment="1" applyProtection="1">
      <alignment horizontal="center" vertical="center"/>
      <protection locked="0"/>
    </xf>
    <xf numFmtId="0" fontId="84" fillId="0" borderId="1" xfId="0" applyFont="1" applyBorder="1" applyAlignment="1" applyProtection="1">
      <alignment horizontal="left" vertical="center" wrapText="1" indent="2"/>
      <protection locked="0"/>
    </xf>
    <xf numFmtId="4" fontId="80" fillId="0" borderId="1" xfId="0" applyNumberFormat="1" applyFont="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4" fontId="83" fillId="66" borderId="3" xfId="8" applyNumberFormat="1" applyFont="1" applyFill="1" applyBorder="1" applyAlignment="1" applyProtection="1">
      <alignment horizontal="center" vertical="center" wrapText="1"/>
      <protection locked="0"/>
    </xf>
    <xf numFmtId="16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0" fontId="93" fillId="0" borderId="1" xfId="0" applyFont="1" applyBorder="1" applyAlignment="1" applyProtection="1">
      <alignment horizontal="left" vertical="center" wrapText="1" indent="2"/>
      <protection locked="0"/>
    </xf>
    <xf numFmtId="0" fontId="86" fillId="0" borderId="50" xfId="0" applyFont="1" applyFill="1" applyBorder="1" applyProtection="1"/>
    <xf numFmtId="0" fontId="80" fillId="66" borderId="3"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7" fillId="66" borderId="1" xfId="0" applyFont="1" applyFill="1" applyBorder="1" applyAlignment="1" applyProtection="1">
      <alignment horizontal="center"/>
      <protection locked="0"/>
    </xf>
    <xf numFmtId="0" fontId="80" fillId="0" borderId="3" xfId="8" applyFont="1" applyFill="1" applyBorder="1" applyAlignment="1" applyProtection="1">
      <alignment horizontal="lef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4" fontId="87" fillId="0" borderId="1" xfId="762" applyNumberFormat="1" applyFont="1" applyFill="1" applyBorder="1" applyAlignment="1" applyProtection="1">
      <alignment horizontal="right" vertical="center" wrapText="1" indent="1"/>
      <protection locked="0"/>
    </xf>
    <xf numFmtId="0" fontId="80" fillId="0" borderId="1" xfId="8"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left" vertical="center" wrapText="1" indent="3"/>
      <protection locked="0"/>
    </xf>
    <xf numFmtId="49" fontId="80" fillId="0" borderId="1" xfId="9" applyNumberFormat="1" applyFont="1" applyFill="1" applyBorder="1" applyAlignment="1" applyProtection="1">
      <alignment horizontal="center" vertical="center" wrapText="1"/>
      <protection locked="0"/>
    </xf>
    <xf numFmtId="0" fontId="95" fillId="66" borderId="3" xfId="0" quotePrefix="1" applyFont="1" applyFill="1" applyBorder="1" applyAlignment="1" applyProtection="1">
      <alignment horizontal="lef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0" fontId="84" fillId="66" borderId="1" xfId="8" applyFont="1" applyFill="1" applyBorder="1" applyAlignment="1" applyProtection="1">
      <alignment horizontal="center" vertical="center" wrapText="1"/>
      <protection locked="0"/>
    </xf>
    <xf numFmtId="0" fontId="80" fillId="66" borderId="1" xfId="8" applyFont="1" applyFill="1" applyBorder="1" applyAlignment="1" applyProtection="1">
      <alignment horizontal="left" vertical="center" wrapText="1" indent="1"/>
      <protection locked="0"/>
    </xf>
    <xf numFmtId="0" fontId="83" fillId="66" borderId="1" xfId="8" applyFont="1" applyFill="1" applyBorder="1" applyAlignment="1" applyProtection="1">
      <alignment horizontal="left" vertical="center" wrapText="1" indent="1"/>
      <protection locked="0"/>
    </xf>
    <xf numFmtId="0" fontId="84" fillId="0" borderId="3" xfId="8" applyFont="1" applyBorder="1" applyAlignment="1" applyProtection="1">
      <alignment horizontal="lef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3"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3" fillId="66" borderId="1" xfId="762" applyFont="1" applyFill="1" applyBorder="1" applyAlignment="1" applyProtection="1">
      <alignment horizontal="right" vertical="center" wrapText="1" indent="1"/>
      <protection locked="0"/>
    </xf>
    <xf numFmtId="0" fontId="80" fillId="0" borderId="40" xfId="0" applyFont="1" applyBorder="1" applyAlignment="1" applyProtection="1">
      <alignment horizontal="center" vertical="center" wrapText="1"/>
      <protection locked="0"/>
    </xf>
    <xf numFmtId="0" fontId="80" fillId="0" borderId="40" xfId="0" applyFont="1" applyFill="1" applyBorder="1" applyAlignment="1" applyProtection="1">
      <alignment horizontal="center" vertical="center" wrapText="1"/>
      <protection locked="0"/>
    </xf>
    <xf numFmtId="0" fontId="87" fillId="0" borderId="40" xfId="0" applyFont="1" applyBorder="1" applyAlignment="1" applyProtection="1">
      <alignment horizontal="center" vertical="center" wrapText="1"/>
      <protection locked="0"/>
    </xf>
    <xf numFmtId="4" fontId="87" fillId="0" borderId="1" xfId="0" applyNumberFormat="1" applyFont="1" applyFill="1" applyBorder="1" applyAlignment="1" applyProtection="1">
      <alignment horizontal="right" vertical="center" wrapText="1" indent="1"/>
      <protection locked="0"/>
    </xf>
    <xf numFmtId="0" fontId="96" fillId="0" borderId="1" xfId="0" applyFont="1" applyFill="1" applyBorder="1" applyAlignment="1" applyProtection="1">
      <alignment horizontal="center" vertical="center" wrapText="1"/>
      <protection locked="0"/>
    </xf>
    <xf numFmtId="0" fontId="98" fillId="0" borderId="1" xfId="0" applyFont="1" applyFill="1" applyBorder="1" applyAlignment="1" applyProtection="1">
      <alignment horizontal="left" vertical="center" wrapText="1" indent="1"/>
      <protection locked="0"/>
    </xf>
    <xf numFmtId="4" fontId="96" fillId="0" borderId="40" xfId="0" applyNumberFormat="1" applyFont="1" applyFill="1" applyBorder="1" applyAlignment="1" applyProtection="1">
      <alignment horizontal="left" vertical="center" wrapText="1" indent="1"/>
      <protection locked="0"/>
    </xf>
    <xf numFmtId="4" fontId="80" fillId="0" borderId="40" xfId="0" applyNumberFormat="1" applyFont="1" applyFill="1" applyBorder="1" applyAlignment="1" applyProtection="1">
      <alignment horizontal="right" vertical="center" wrapText="1" indent="1"/>
      <protection locked="0"/>
    </xf>
    <xf numFmtId="4" fontId="84" fillId="0" borderId="40" xfId="8" applyNumberFormat="1" applyFont="1" applyFill="1" applyBorder="1" applyAlignment="1" applyProtection="1">
      <alignment horizontal="right" vertical="center" wrapText="1" indent="1"/>
      <protection locked="0"/>
    </xf>
    <xf numFmtId="4" fontId="87" fillId="0" borderId="40" xfId="0" applyNumberFormat="1" applyFont="1" applyFill="1" applyBorder="1" applyAlignment="1" applyProtection="1">
      <alignment horizontal="right" vertical="center" wrapText="1" indent="1"/>
      <protection locked="0"/>
    </xf>
    <xf numFmtId="4" fontId="96" fillId="0" borderId="33" xfId="0" applyNumberFormat="1" applyFont="1" applyFill="1" applyBorder="1" applyAlignment="1" applyProtection="1">
      <alignment horizontal="lef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84" fillId="0" borderId="33" xfId="8" applyNumberFormat="1" applyFont="1" applyFill="1" applyBorder="1" applyAlignment="1" applyProtection="1">
      <alignment horizontal="right" vertical="center" wrapText="1" indent="1"/>
      <protection locked="0"/>
    </xf>
    <xf numFmtId="4" fontId="87" fillId="0" borderId="2" xfId="0" applyNumberFormat="1" applyFont="1" applyFill="1" applyBorder="1" applyAlignment="1" applyProtection="1">
      <alignment horizontal="right" vertical="center" wrapText="1" indent="1"/>
      <protection locked="0"/>
    </xf>
    <xf numFmtId="0" fontId="80" fillId="0" borderId="2" xfId="0" applyFont="1" applyFill="1" applyBorder="1" applyAlignment="1" applyProtection="1">
      <alignment horizontal="center" vertical="center" wrapText="1"/>
      <protection locked="0"/>
    </xf>
    <xf numFmtId="49" fontId="80" fillId="0" borderId="29" xfId="0" applyNumberFormat="1" applyFont="1" applyFill="1" applyBorder="1" applyAlignment="1" applyProtection="1">
      <alignment horizontal="left" vertical="center" wrapText="1" indent="1"/>
      <protection locked="0"/>
    </xf>
    <xf numFmtId="49" fontId="80" fillId="0" borderId="2" xfId="0" applyNumberFormat="1" applyFont="1" applyFill="1" applyBorder="1" applyAlignment="1" applyProtection="1">
      <alignment horizontal="left" vertical="center" wrapText="1" indent="2"/>
      <protection locked="0"/>
    </xf>
    <xf numFmtId="49" fontId="80" fillId="0" borderId="33" xfId="0" applyNumberFormat="1" applyFont="1" applyFill="1" applyBorder="1" applyAlignment="1" applyProtection="1">
      <alignment horizontal="center" vertical="center"/>
      <protection locked="0"/>
    </xf>
    <xf numFmtId="49" fontId="80" fillId="0" borderId="27" xfId="0" applyNumberFormat="1"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2"/>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49" fontId="96" fillId="0" borderId="1" xfId="0" applyNumberFormat="1" applyFont="1" applyFill="1" applyBorder="1" applyAlignment="1" applyProtection="1">
      <alignment horizontal="left" vertical="center" wrapText="1" indent="2"/>
      <protection locked="0"/>
    </xf>
    <xf numFmtId="0" fontId="80" fillId="0" borderId="3" xfId="0" applyFont="1" applyFill="1" applyBorder="1" applyProtection="1">
      <protection locked="0"/>
    </xf>
    <xf numFmtId="0" fontId="80" fillId="0" borderId="1" xfId="0" applyFont="1" applyFill="1" applyBorder="1" applyProtection="1">
      <protection locked="0"/>
    </xf>
    <xf numFmtId="0" fontId="87" fillId="0" borderId="1" xfId="0" applyFont="1" applyFill="1" applyBorder="1" applyAlignment="1" applyProtection="1">
      <alignment horizontal="right" vertical="center" wrapText="1" inden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0" fontId="82" fillId="0" borderId="0" xfId="0" applyFont="1" applyBorder="1" applyProtection="1">
      <protection locked="0"/>
    </xf>
    <xf numFmtId="0" fontId="80" fillId="0" borderId="49" xfId="0" applyFont="1" applyBorder="1" applyAlignment="1" applyProtection="1">
      <alignment horizontal="center" vertical="center" wrapText="1"/>
    </xf>
    <xf numFmtId="0" fontId="80" fillId="0" borderId="48" xfId="0" applyFont="1" applyBorder="1" applyAlignment="1" applyProtection="1">
      <alignment horizontal="center" vertical="center" wrapText="1"/>
    </xf>
    <xf numFmtId="0" fontId="80" fillId="0" borderId="30" xfId="0" applyFont="1" applyBorder="1" applyAlignment="1" applyProtection="1">
      <alignment horizontal="center" vertical="center" wrapText="1"/>
    </xf>
    <xf numFmtId="0" fontId="80" fillId="0" borderId="44" xfId="0" applyFont="1" applyBorder="1" applyAlignment="1" applyProtection="1">
      <alignment horizontal="center" vertical="center" wrapText="1"/>
      <protection locked="0"/>
    </xf>
    <xf numFmtId="0" fontId="80" fillId="0" borderId="10" xfId="0" applyFont="1" applyBorder="1" applyAlignment="1" applyProtection="1">
      <alignment horizontal="center" vertical="center" wrapText="1"/>
      <protection locked="0"/>
    </xf>
    <xf numFmtId="4" fontId="124" fillId="0" borderId="0" xfId="0" applyNumberFormat="1" applyFont="1" applyFill="1" applyBorder="1" applyAlignment="1" applyProtection="1">
      <alignment horizontal="center" vertical="center" wrapText="1"/>
      <protection locked="0"/>
    </xf>
    <xf numFmtId="10" fontId="124" fillId="0" borderId="0" xfId="0" applyNumberFormat="1" applyFont="1" applyFill="1" applyBorder="1" applyAlignment="1" applyProtection="1">
      <alignment horizontal="center" vertical="center" wrapText="1"/>
      <protection locked="0"/>
    </xf>
    <xf numFmtId="0" fontId="87" fillId="0" borderId="47" xfId="0" applyFont="1" applyFill="1" applyBorder="1" applyAlignment="1" applyProtection="1">
      <alignment horizontal="center" vertical="center" wrapText="1"/>
    </xf>
    <xf numFmtId="0" fontId="126" fillId="79" borderId="2" xfId="0" applyFont="1" applyFill="1" applyBorder="1" applyAlignment="1" applyProtection="1">
      <alignment horizontal="center" vertical="center" wrapText="1"/>
    </xf>
    <xf numFmtId="0" fontId="87" fillId="0" borderId="47" xfId="0" applyFont="1" applyBorder="1" applyAlignment="1" applyProtection="1">
      <alignment horizontal="center" vertical="center" wrapText="1"/>
    </xf>
    <xf numFmtId="4" fontId="120" fillId="83" borderId="29" xfId="0" applyNumberFormat="1" applyFont="1" applyFill="1" applyBorder="1" applyAlignment="1" applyProtection="1">
      <alignment horizontal="center" vertical="center" wrapText="1"/>
    </xf>
    <xf numFmtId="0" fontId="87" fillId="0" borderId="33" xfId="0" applyFont="1" applyBorder="1" applyAlignment="1" applyProtection="1">
      <alignment horizontal="center" vertical="center" wrapText="1"/>
      <protection locked="0"/>
    </xf>
    <xf numFmtId="0" fontId="87" fillId="79" borderId="2" xfId="0" applyFont="1" applyFill="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Border="1" applyAlignment="1" applyProtection="1">
      <alignment horizontal="center" vertical="center" wrapText="1"/>
      <protection locked="0"/>
    </xf>
    <xf numFmtId="0" fontId="108" fillId="0" borderId="0" xfId="0" applyFont="1" applyBorder="1" applyProtection="1">
      <protection locked="0"/>
    </xf>
    <xf numFmtId="4" fontId="0" fillId="0" borderId="0" xfId="0" applyNumberFormat="1" applyFill="1" applyBorder="1" applyAlignment="1" applyProtection="1">
      <alignment horizontal="center" vertical="center"/>
      <protection locked="0"/>
    </xf>
    <xf numFmtId="10" fontId="0" fillId="0" borderId="0" xfId="0" applyNumberFormat="1" applyBorder="1" applyAlignment="1" applyProtection="1">
      <alignment horizontal="center" vertical="center"/>
      <protection locked="0"/>
    </xf>
    <xf numFmtId="4" fontId="120" fillId="0" borderId="0" xfId="0" applyNumberFormat="1" applyFont="1" applyFill="1" applyBorder="1" applyAlignment="1" applyProtection="1">
      <alignment horizontal="center" vertical="center" textRotation="90" wrapText="1"/>
    </xf>
    <xf numFmtId="0" fontId="95" fillId="0" borderId="0" xfId="0" applyFont="1" applyBorder="1" applyAlignment="1" applyProtection="1">
      <alignment horizontal="left" indent="1"/>
      <protection locked="0"/>
    </xf>
    <xf numFmtId="4" fontId="0" fillId="0" borderId="0" xfId="0" applyNumberFormat="1" applyBorder="1" applyAlignment="1" applyProtection="1">
      <alignment horizontal="center" vertical="center"/>
      <protection locked="0"/>
    </xf>
    <xf numFmtId="0" fontId="0" fillId="0" borderId="0" xfId="0" applyBorder="1" applyProtection="1"/>
    <xf numFmtId="0" fontId="0" fillId="0" borderId="0" xfId="0" applyFill="1" applyBorder="1" applyProtection="1"/>
    <xf numFmtId="0" fontId="90" fillId="0" borderId="0" xfId="0" applyFont="1" applyBorder="1" applyAlignment="1" applyProtection="1">
      <alignment horizontal="left" indent="1"/>
      <protection locked="0"/>
    </xf>
    <xf numFmtId="2" fontId="0" fillId="0" borderId="0" xfId="0" applyNumberFormat="1" applyBorder="1" applyProtection="1">
      <protection locked="0"/>
    </xf>
    <xf numFmtId="200" fontId="119" fillId="88" borderId="0" xfId="0" applyNumberFormat="1" applyFont="1" applyFill="1" applyBorder="1" applyAlignment="1" applyProtection="1">
      <alignment horizontal="center" vertical="center"/>
    </xf>
    <xf numFmtId="200" fontId="119" fillId="65" borderId="0" xfId="0" applyNumberFormat="1" applyFont="1" applyFill="1" applyBorder="1" applyAlignment="1" applyProtection="1">
      <alignment horizontal="center" vertical="center"/>
    </xf>
    <xf numFmtId="4" fontId="80" fillId="0" borderId="0" xfId="0" applyNumberFormat="1" applyFont="1" applyBorder="1" applyAlignment="1" applyProtection="1">
      <alignment horizontal="center" vertical="center"/>
      <protection locked="0"/>
    </xf>
    <xf numFmtId="10" fontId="80" fillId="0" borderId="0" xfId="0" applyNumberFormat="1" applyFont="1" applyBorder="1" applyAlignment="1" applyProtection="1">
      <alignment horizontal="center" vertical="center"/>
      <protection locked="0"/>
    </xf>
    <xf numFmtId="0" fontId="80" fillId="0" borderId="0" xfId="0" applyFont="1" applyBorder="1" applyProtection="1"/>
    <xf numFmtId="0" fontId="118"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85" borderId="42" xfId="0" applyFill="1" applyBorder="1" applyProtection="1">
      <protection locked="0"/>
    </xf>
    <xf numFmtId="0" fontId="0" fillId="85" borderId="43" xfId="0" applyFill="1" applyBorder="1" applyProtection="1">
      <protection locked="0"/>
    </xf>
    <xf numFmtId="0" fontId="0" fillId="85" borderId="43" xfId="0" applyFill="1" applyBorder="1" applyAlignment="1" applyProtection="1">
      <alignment horizontal="center"/>
      <protection locked="0"/>
    </xf>
    <xf numFmtId="0" fontId="0" fillId="85" borderId="37" xfId="0" applyFill="1" applyBorder="1" applyAlignment="1" applyProtection="1">
      <alignment horizontal="left"/>
      <protection locked="0"/>
    </xf>
    <xf numFmtId="0" fontId="0" fillId="85" borderId="55" xfId="0" applyFill="1" applyBorder="1" applyProtection="1">
      <protection locked="0"/>
    </xf>
    <xf numFmtId="0" fontId="0" fillId="85" borderId="0" xfId="0" applyFill="1" applyBorder="1" applyProtection="1">
      <protection locked="0"/>
    </xf>
    <xf numFmtId="0" fontId="0" fillId="85" borderId="0" xfId="0" applyFill="1" applyBorder="1" applyAlignment="1" applyProtection="1">
      <alignment horizontal="center"/>
      <protection locked="0"/>
    </xf>
    <xf numFmtId="0" fontId="0" fillId="85" borderId="41" xfId="0" applyFill="1" applyBorder="1" applyAlignment="1" applyProtection="1">
      <alignment horizontal="left"/>
      <protection locked="0"/>
    </xf>
    <xf numFmtId="0" fontId="133" fillId="85" borderId="0" xfId="0" applyFont="1" applyFill="1" applyBorder="1" applyProtection="1">
      <protection locked="0"/>
    </xf>
    <xf numFmtId="2" fontId="87" fillId="65" borderId="0" xfId="0" applyNumberFormat="1" applyFont="1" applyFill="1" applyBorder="1" applyProtection="1">
      <protection locked="0"/>
    </xf>
    <xf numFmtId="0" fontId="89" fillId="85" borderId="41" xfId="0" applyFont="1" applyFill="1" applyBorder="1" applyProtection="1">
      <protection locked="0"/>
    </xf>
    <xf numFmtId="0" fontId="0" fillId="0" borderId="0" xfId="0" applyFill="1" applyBorder="1" applyAlignment="1" applyProtection="1">
      <alignment horizontal="left" vertical="top" wrapText="1"/>
      <protection locked="0"/>
    </xf>
    <xf numFmtId="0" fontId="134" fillId="85" borderId="0" xfId="3231" applyFill="1" applyBorder="1" applyProtection="1">
      <protection locked="0"/>
    </xf>
    <xf numFmtId="0" fontId="0" fillId="85" borderId="41" xfId="0" applyFill="1" applyBorder="1" applyProtection="1">
      <protection locked="0"/>
    </xf>
    <xf numFmtId="0" fontId="0" fillId="87" borderId="42" xfId="0" applyFill="1" applyBorder="1" applyProtection="1">
      <protection locked="0"/>
    </xf>
    <xf numFmtId="0" fontId="0" fillId="87" borderId="43" xfId="0" applyFill="1" applyBorder="1" applyProtection="1">
      <protection locked="0"/>
    </xf>
    <xf numFmtId="0" fontId="0" fillId="87" borderId="37" xfId="0" applyFill="1" applyBorder="1" applyProtection="1">
      <protection locked="0"/>
    </xf>
    <xf numFmtId="0" fontId="0" fillId="87" borderId="55" xfId="0" applyFill="1" applyBorder="1" applyProtection="1">
      <protection locked="0"/>
    </xf>
    <xf numFmtId="0" fontId="0" fillId="87" borderId="0" xfId="0" applyFill="1" applyBorder="1" applyProtection="1">
      <protection locked="0"/>
    </xf>
    <xf numFmtId="201" fontId="0" fillId="65" borderId="1" xfId="0" applyNumberFormat="1" applyFill="1" applyBorder="1" applyProtection="1">
      <protection locked="0"/>
    </xf>
    <xf numFmtId="14" fontId="0" fillId="65" borderId="1" xfId="0" applyNumberFormat="1" applyFill="1" applyBorder="1" applyProtection="1">
      <protection locked="0"/>
    </xf>
    <xf numFmtId="3" fontId="0" fillId="87" borderId="41" xfId="0" applyNumberFormat="1" applyFill="1" applyBorder="1" applyProtection="1">
      <protection locked="0"/>
    </xf>
    <xf numFmtId="0" fontId="0" fillId="0" borderId="0" xfId="0" applyAlignment="1" applyProtection="1">
      <alignment vertical="top" wrapText="1"/>
      <protection locked="0"/>
    </xf>
    <xf numFmtId="3" fontId="0" fillId="87" borderId="0" xfId="0" applyNumberFormat="1" applyFill="1" applyBorder="1" applyProtection="1">
      <protection locked="0"/>
    </xf>
    <xf numFmtId="0" fontId="0" fillId="87" borderId="42" xfId="0" applyFill="1" applyBorder="1" applyAlignment="1" applyProtection="1">
      <alignment vertical="top" wrapText="1"/>
      <protection locked="0"/>
    </xf>
    <xf numFmtId="0" fontId="0" fillId="87" borderId="43" xfId="0" applyFill="1" applyBorder="1" applyAlignment="1" applyProtection="1">
      <alignment vertical="top" wrapText="1"/>
      <protection locked="0"/>
    </xf>
    <xf numFmtId="0" fontId="134" fillId="87" borderId="43" xfId="3231" applyFill="1" applyBorder="1" applyProtection="1">
      <protection locked="0"/>
    </xf>
    <xf numFmtId="0" fontId="0" fillId="87" borderId="55" xfId="0" applyFill="1" applyBorder="1" applyAlignment="1" applyProtection="1">
      <alignment vertical="top" wrapText="1"/>
      <protection locked="0"/>
    </xf>
    <xf numFmtId="0" fontId="0" fillId="87" borderId="0" xfId="0" applyFill="1" applyBorder="1" applyAlignment="1" applyProtection="1">
      <alignment vertical="top" wrapText="1"/>
      <protection locked="0"/>
    </xf>
    <xf numFmtId="0" fontId="89" fillId="87" borderId="0" xfId="0" applyFont="1" applyFill="1" applyBorder="1" applyProtection="1">
      <protection locked="0"/>
    </xf>
    <xf numFmtId="0" fontId="134" fillId="87" borderId="0" xfId="3231" applyFill="1" applyBorder="1" applyProtection="1">
      <protection locked="0"/>
    </xf>
    <xf numFmtId="201" fontId="87" fillId="87" borderId="0" xfId="0" applyNumberFormat="1" applyFont="1" applyFill="1" applyBorder="1" applyProtection="1">
      <protection locked="0"/>
    </xf>
    <xf numFmtId="0" fontId="89" fillId="87" borderId="41" xfId="0" applyFont="1" applyFill="1" applyBorder="1" applyProtection="1">
      <protection locked="0"/>
    </xf>
    <xf numFmtId="0" fontId="0" fillId="87" borderId="41" xfId="0" applyFill="1" applyBorder="1" applyProtection="1">
      <protection locked="0"/>
    </xf>
    <xf numFmtId="0" fontId="0" fillId="87" borderId="55" xfId="0" applyFill="1" applyBorder="1" applyAlignment="1" applyProtection="1">
      <alignment horizontal="left" wrapText="1"/>
      <protection locked="0"/>
    </xf>
    <xf numFmtId="0" fontId="0" fillId="87" borderId="0" xfId="0" applyFill="1" applyBorder="1" applyAlignment="1" applyProtection="1">
      <alignment horizontal="center"/>
      <protection locked="0"/>
    </xf>
    <xf numFmtId="0" fontId="0" fillId="87" borderId="41" xfId="0" applyFill="1" applyBorder="1" applyAlignment="1" applyProtection="1">
      <alignment horizontal="left"/>
      <protection locked="0"/>
    </xf>
    <xf numFmtId="201" fontId="87" fillId="65" borderId="0" xfId="0" applyNumberFormat="1" applyFont="1" applyFill="1" applyBorder="1" applyProtection="1">
      <protection locked="0"/>
    </xf>
    <xf numFmtId="0" fontId="0" fillId="87" borderId="45" xfId="0" applyFill="1" applyBorder="1" applyProtection="1">
      <protection locked="0"/>
    </xf>
    <xf numFmtId="0" fontId="0" fillId="87" borderId="40" xfId="0" applyFill="1" applyBorder="1" applyProtection="1">
      <protection locked="0"/>
    </xf>
    <xf numFmtId="0" fontId="115" fillId="0" borderId="0" xfId="0" applyFont="1" applyProtection="1">
      <protection locked="0"/>
    </xf>
    <xf numFmtId="0" fontId="133" fillId="0" borderId="0" xfId="0" applyFont="1" applyProtection="1">
      <protection locked="0"/>
    </xf>
    <xf numFmtId="2" fontId="0" fillId="0" borderId="52" xfId="0" applyNumberFormat="1" applyFill="1" applyBorder="1" applyAlignment="1" applyProtection="1">
      <alignment horizontal="center" vertical="center" wrapText="1"/>
    </xf>
    <xf numFmtId="0" fontId="0" fillId="0" borderId="43" xfId="0" applyBorder="1" applyProtection="1"/>
    <xf numFmtId="199" fontId="0" fillId="0" borderId="52" xfId="0" applyNumberFormat="1" applyFill="1" applyBorder="1" applyAlignment="1" applyProtection="1">
      <alignment horizontal="center"/>
    </xf>
    <xf numFmtId="0" fontId="0" fillId="0" borderId="37" xfId="0" applyBorder="1" applyProtection="1"/>
    <xf numFmtId="0" fontId="0" fillId="0" borderId="43" xfId="0" applyBorder="1" applyAlignment="1" applyProtection="1">
      <alignment vertical="center"/>
    </xf>
    <xf numFmtId="0" fontId="115" fillId="0" borderId="37" xfId="0" applyFont="1" applyBorder="1" applyAlignment="1" applyProtection="1">
      <alignment horizontal="left" vertical="center"/>
    </xf>
    <xf numFmtId="0" fontId="0" fillId="0" borderId="0" xfId="0" applyFill="1" applyBorder="1" applyAlignment="1" applyProtection="1">
      <alignment wrapText="1"/>
      <protection locked="0"/>
    </xf>
    <xf numFmtId="0" fontId="0" fillId="0" borderId="51" xfId="0" applyFill="1" applyBorder="1" applyAlignment="1" applyProtection="1">
      <alignment horizontal="center" vertical="center" wrapText="1"/>
    </xf>
    <xf numFmtId="1" fontId="0" fillId="0" borderId="51" xfId="3226" applyNumberFormat="1" applyFont="1" applyFill="1" applyBorder="1" applyAlignment="1" applyProtection="1">
      <alignment horizontal="center" vertical="center"/>
    </xf>
    <xf numFmtId="0" fontId="0" fillId="0" borderId="41" xfId="0" applyBorder="1" applyProtection="1"/>
    <xf numFmtId="0" fontId="0" fillId="0" borderId="0" xfId="0" applyBorder="1" applyAlignment="1" applyProtection="1">
      <alignment vertical="center"/>
    </xf>
    <xf numFmtId="0" fontId="115" fillId="0" borderId="41" xfId="0" applyFont="1" applyBorder="1" applyAlignment="1" applyProtection="1">
      <alignment horizontal="left" vertical="center"/>
    </xf>
    <xf numFmtId="2" fontId="117" fillId="0" borderId="51" xfId="0" applyNumberFormat="1" applyFont="1" applyFill="1" applyBorder="1" applyAlignment="1" applyProtection="1">
      <alignment horizontal="center" vertical="center"/>
    </xf>
    <xf numFmtId="4" fontId="117" fillId="0" borderId="51" xfId="0" applyNumberFormat="1" applyFont="1" applyFill="1" applyBorder="1" applyAlignment="1" applyProtection="1">
      <alignment horizontal="center" vertical="center"/>
    </xf>
    <xf numFmtId="0" fontId="0" fillId="0" borderId="0" xfId="0" applyAlignment="1" applyProtection="1">
      <alignment wrapText="1"/>
      <protection locked="0"/>
    </xf>
    <xf numFmtId="201" fontId="117" fillId="0" borderId="51" xfId="0" applyNumberFormat="1" applyFont="1" applyFill="1" applyBorder="1" applyAlignment="1" applyProtection="1">
      <alignment horizontal="center" vertical="center"/>
    </xf>
    <xf numFmtId="0" fontId="81" fillId="0" borderId="0" xfId="0" applyFont="1" applyBorder="1" applyAlignment="1" applyProtection="1">
      <alignment horizontal="left" vertical="center"/>
      <protection locked="0"/>
    </xf>
    <xf numFmtId="0" fontId="81" fillId="0" borderId="55" xfId="0" applyFont="1" applyBorder="1" applyAlignment="1" applyProtection="1">
      <alignment vertical="center"/>
    </xf>
    <xf numFmtId="0" fontId="81" fillId="0" borderId="41" xfId="0" applyFont="1" applyBorder="1" applyAlignment="1" applyProtection="1">
      <alignment vertical="center"/>
    </xf>
    <xf numFmtId="0" fontId="0" fillId="0" borderId="0" xfId="0" applyBorder="1" applyAlignment="1" applyProtection="1"/>
    <xf numFmtId="0" fontId="0" fillId="65" borderId="0" xfId="0" applyFill="1" applyProtection="1">
      <protection locked="0"/>
    </xf>
    <xf numFmtId="0" fontId="81" fillId="0" borderId="0" xfId="0" applyFont="1" applyBorder="1" applyAlignment="1" applyProtection="1">
      <alignment horizontal="left" wrapText="1"/>
      <protection locked="0"/>
    </xf>
    <xf numFmtId="0" fontId="132" fillId="65"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132" fillId="0" borderId="0" xfId="0" applyNumberFormat="1" applyFont="1" applyFill="1" applyBorder="1" applyAlignment="1" applyProtection="1">
      <alignment wrapText="1"/>
      <protection locked="0"/>
    </xf>
    <xf numFmtId="199" fontId="80" fillId="0" borderId="0" xfId="0" applyNumberFormat="1" applyFont="1" applyBorder="1" applyProtection="1">
      <protection locked="0"/>
    </xf>
    <xf numFmtId="4" fontId="80" fillId="86" borderId="1" xfId="0" applyNumberFormat="1" applyFont="1" applyFill="1" applyBorder="1" applyAlignment="1" applyProtection="1">
      <alignment horizontal="center" vertical="center"/>
      <protection locked="0"/>
    </xf>
    <xf numFmtId="4" fontId="80" fillId="0" borderId="0" xfId="0" applyNumberFormat="1" applyFont="1" applyBorder="1" applyProtection="1">
      <protection locked="0"/>
    </xf>
    <xf numFmtId="0" fontId="26" fillId="0" borderId="0" xfId="5" applyFont="1" applyAlignment="1">
      <alignment horizontal="left" vertical="top"/>
    </xf>
    <xf numFmtId="49" fontId="137" fillId="0" borderId="0" xfId="5" applyNumberFormat="1" applyFont="1" applyAlignment="1">
      <alignment horizontal="left" vertical="top"/>
    </xf>
    <xf numFmtId="0" fontId="137" fillId="0" borderId="0" xfId="5" applyFont="1" applyAlignment="1">
      <alignment horizontal="left" vertical="top" wrapText="1"/>
    </xf>
    <xf numFmtId="0" fontId="137" fillId="0" borderId="0" xfId="5" applyFont="1" applyAlignment="1">
      <alignment horizontal="center" vertical="top" wrapText="1"/>
    </xf>
    <xf numFmtId="0" fontId="42" fillId="0" borderId="0" xfId="5" applyFont="1" applyAlignment="1">
      <alignment horizontal="right" vertical="top" wrapText="1"/>
    </xf>
    <xf numFmtId="0" fontId="42" fillId="0" borderId="0" xfId="5" applyFont="1" applyAlignment="1">
      <alignment horizontal="right" vertical="top"/>
    </xf>
    <xf numFmtId="0" fontId="9" fillId="0" borderId="0" xfId="5" applyFont="1"/>
    <xf numFmtId="0" fontId="9" fillId="0" borderId="0" xfId="5" applyFont="1" applyAlignment="1">
      <alignment horizontal="left" vertical="top"/>
    </xf>
    <xf numFmtId="0" fontId="137" fillId="0" borderId="0" xfId="5" applyFont="1" applyAlignment="1">
      <alignment horizontal="left" vertical="top"/>
    </xf>
    <xf numFmtId="49" fontId="42" fillId="0" borderId="29" xfId="5" applyNumberFormat="1" applyFont="1" applyBorder="1" applyAlignment="1">
      <alignment horizontal="right" vertical="top"/>
    </xf>
    <xf numFmtId="0" fontId="42" fillId="0" borderId="29" xfId="5" applyFont="1" applyBorder="1" applyAlignment="1">
      <alignment horizontal="right" vertical="top"/>
    </xf>
    <xf numFmtId="0" fontId="138" fillId="0" borderId="29" xfId="5" applyFont="1" applyBorder="1" applyAlignment="1">
      <alignment horizontal="center" vertical="top"/>
    </xf>
    <xf numFmtId="0" fontId="139" fillId="0" borderId="29" xfId="5" applyFont="1" applyBorder="1" applyAlignment="1">
      <alignment horizontal="right" vertical="top"/>
    </xf>
    <xf numFmtId="0" fontId="139" fillId="0" borderId="29" xfId="5" applyFont="1" applyBorder="1" applyAlignment="1">
      <alignment horizontal="center" vertical="top"/>
    </xf>
    <xf numFmtId="49" fontId="42" fillId="0" borderId="0" xfId="5" applyNumberFormat="1" applyFont="1"/>
    <xf numFmtId="0" fontId="130" fillId="0" borderId="0" xfId="5" applyFont="1" applyAlignment="1">
      <alignment horizontal="center" vertical="top"/>
    </xf>
    <xf numFmtId="0" fontId="140" fillId="0" borderId="0" xfId="5" applyFont="1" applyAlignment="1">
      <alignment horizontal="center" vertical="top"/>
    </xf>
    <xf numFmtId="0" fontId="9" fillId="0" borderId="0" xfId="5" applyFont="1" applyAlignment="1">
      <alignment horizontal="center" vertical="top"/>
    </xf>
    <xf numFmtId="0" fontId="42" fillId="0" borderId="0" xfId="5" applyFont="1" applyAlignment="1">
      <alignment horizontal="center" vertical="top"/>
    </xf>
    <xf numFmtId="0" fontId="22" fillId="0" borderId="0" xfId="5" applyFont="1" applyAlignment="1">
      <alignment horizontal="right" vertical="top" wrapText="1"/>
    </xf>
    <xf numFmtId="49" fontId="42" fillId="0" borderId="29" xfId="5" applyNumberFormat="1" applyFont="1" applyBorder="1"/>
    <xf numFmtId="0" fontId="42" fillId="0" borderId="29" xfId="5" applyFont="1" applyBorder="1" applyAlignment="1">
      <alignment horizontal="right" vertical="top" wrapText="1"/>
    </xf>
    <xf numFmtId="0" fontId="42" fillId="0" borderId="0" xfId="5" applyFont="1"/>
    <xf numFmtId="49" fontId="42" fillId="0" borderId="0" xfId="5" applyNumberFormat="1" applyFont="1" applyAlignment="1">
      <alignment horizontal="right" vertical="top"/>
    </xf>
    <xf numFmtId="0" fontId="137" fillId="0" borderId="0" xfId="5" applyFont="1" applyAlignment="1">
      <alignment horizontal="center" vertical="top"/>
    </xf>
    <xf numFmtId="0" fontId="22" fillId="0" borderId="0" xfId="5" applyFont="1" applyAlignment="1">
      <alignment horizontal="center" vertical="top"/>
    </xf>
    <xf numFmtId="49" fontId="22" fillId="0" borderId="0" xfId="5" applyNumberFormat="1" applyFont="1" applyAlignment="1">
      <alignment horizontal="left"/>
    </xf>
    <xf numFmtId="0" fontId="22" fillId="0" borderId="0" xfId="5" applyFont="1" applyAlignment="1">
      <alignment horizontal="left" vertical="top" wrapText="1"/>
    </xf>
    <xf numFmtId="0" fontId="22" fillId="0" borderId="0" xfId="5" applyFont="1" applyAlignment="1">
      <alignment horizontal="left"/>
    </xf>
    <xf numFmtId="0" fontId="22" fillId="0" borderId="0" xfId="5" applyFont="1" applyAlignment="1">
      <alignment horizontal="right" vertical="top"/>
    </xf>
    <xf numFmtId="0" fontId="22" fillId="0" borderId="0" xfId="5" applyFont="1"/>
    <xf numFmtId="49" fontId="22" fillId="0" borderId="0" xfId="5" applyNumberFormat="1" applyFont="1" applyAlignment="1"/>
    <xf numFmtId="49" fontId="137" fillId="0" borderId="0" xfId="5" applyNumberFormat="1" applyFont="1" applyAlignment="1">
      <alignment horizontal="left" vertical="top" wrapText="1"/>
    </xf>
    <xf numFmtId="0" fontId="137" fillId="0" borderId="0" xfId="5" applyFont="1" applyAlignment="1">
      <alignment wrapText="1"/>
    </xf>
    <xf numFmtId="0" fontId="137" fillId="0" borderId="1" xfId="5" applyFont="1" applyBorder="1" applyAlignment="1">
      <alignment horizontal="center" vertical="center" wrapText="1"/>
    </xf>
    <xf numFmtId="0" fontId="137" fillId="0" borderId="1" xfId="5" applyFont="1" applyBorder="1" applyAlignment="1">
      <alignment horizontal="center" vertical="center"/>
    </xf>
    <xf numFmtId="49" fontId="137" fillId="0" borderId="1" xfId="5" applyNumberFormat="1" applyFont="1" applyBorder="1" applyAlignment="1">
      <alignment horizontal="center" vertical="center"/>
    </xf>
    <xf numFmtId="0" fontId="137" fillId="0" borderId="1" xfId="5" quotePrefix="1" applyFont="1" applyBorder="1" applyAlignment="1">
      <alignment horizontal="center" vertical="top"/>
    </xf>
    <xf numFmtId="203" fontId="141" fillId="0" borderId="1" xfId="5" applyNumberFormat="1" applyFont="1" applyBorder="1" applyAlignment="1">
      <alignment horizontal="left" vertical="top" wrapText="1"/>
    </xf>
    <xf numFmtId="0" fontId="137" fillId="0" borderId="1" xfId="5" applyFont="1" applyBorder="1" applyAlignment="1">
      <alignment horizontal="left" vertical="top" wrapText="1"/>
    </xf>
    <xf numFmtId="0" fontId="137" fillId="0" borderId="1" xfId="5" applyFont="1" applyBorder="1" applyAlignment="1">
      <alignment horizontal="center" vertical="top"/>
    </xf>
    <xf numFmtId="0" fontId="42" fillId="0" borderId="1" xfId="5" applyFont="1" applyBorder="1" applyAlignment="1">
      <alignment horizontal="right" vertical="top" wrapText="1"/>
    </xf>
    <xf numFmtId="0" fontId="42" fillId="0" borderId="1" xfId="5" applyFont="1" applyBorder="1" applyAlignment="1">
      <alignment horizontal="right" vertical="top"/>
    </xf>
    <xf numFmtId="0" fontId="141" fillId="0" borderId="1" xfId="5" quotePrefix="1" applyFont="1" applyBorder="1" applyAlignment="1">
      <alignment horizontal="center" vertical="top"/>
    </xf>
    <xf numFmtId="0" fontId="141" fillId="0" borderId="1" xfId="5" applyFont="1" applyBorder="1" applyAlignment="1">
      <alignment horizontal="left" vertical="top" wrapText="1"/>
    </xf>
    <xf numFmtId="0" fontId="141" fillId="0" borderId="1" xfId="5" applyFont="1" applyBorder="1" applyAlignment="1">
      <alignment horizontal="center" vertical="top"/>
    </xf>
    <xf numFmtId="0" fontId="140" fillId="0" borderId="1" xfId="5" applyFont="1" applyBorder="1" applyAlignment="1">
      <alignment horizontal="right" vertical="top" wrapText="1"/>
    </xf>
    <xf numFmtId="0" fontId="140" fillId="0" borderId="1" xfId="5" applyFont="1" applyBorder="1" applyAlignment="1">
      <alignment horizontal="right" vertical="top"/>
    </xf>
    <xf numFmtId="0" fontId="137" fillId="0" borderId="1" xfId="5" quotePrefix="1" applyFont="1" applyBorder="1" applyAlignment="1">
      <alignment horizontal="center" vertical="top" wrapText="1"/>
    </xf>
    <xf numFmtId="0" fontId="42" fillId="65" borderId="1" xfId="5" applyFont="1" applyFill="1" applyBorder="1" applyAlignment="1">
      <alignment horizontal="right" vertical="top" wrapText="1"/>
    </xf>
    <xf numFmtId="203" fontId="137" fillId="0" borderId="0" xfId="5" applyNumberFormat="1" applyFont="1" applyAlignment="1">
      <alignment horizontal="left" vertical="top"/>
    </xf>
    <xf numFmtId="0" fontId="42" fillId="65" borderId="1" xfId="5" applyFont="1" applyFill="1" applyBorder="1" applyAlignment="1">
      <alignment horizontal="right" vertical="top"/>
    </xf>
    <xf numFmtId="0" fontId="9" fillId="65" borderId="0" xfId="5" applyFont="1" applyFill="1"/>
    <xf numFmtId="4" fontId="0" fillId="0" borderId="41" xfId="0" applyNumberFormat="1" applyBorder="1" applyAlignment="1">
      <alignment horizontal="center" vertical="center"/>
    </xf>
    <xf numFmtId="4" fontId="80" fillId="0" borderId="40" xfId="0" applyNumberFormat="1" applyFont="1" applyFill="1" applyBorder="1" applyAlignment="1">
      <alignment horizontal="center" vertical="center"/>
    </xf>
    <xf numFmtId="0" fontId="80" fillId="89" borderId="0" xfId="0" applyFont="1" applyFill="1" applyBorder="1"/>
    <xf numFmtId="4" fontId="80" fillId="0" borderId="0" xfId="0" applyNumberFormat="1" applyFont="1" applyFill="1" applyBorder="1" applyAlignment="1">
      <alignment horizontal="center" vertical="center"/>
    </xf>
    <xf numFmtId="0" fontId="145" fillId="0" borderId="0" xfId="0" applyFont="1" applyBorder="1"/>
    <xf numFmtId="0" fontId="83" fillId="66" borderId="1" xfId="8" applyFont="1" applyFill="1" applyBorder="1" applyAlignment="1">
      <alignment horizontal="left" vertical="center" wrapText="1" indent="1"/>
    </xf>
    <xf numFmtId="0" fontId="84" fillId="0" borderId="1" xfId="0" applyFont="1" applyFill="1" applyBorder="1" applyAlignment="1">
      <alignment horizontal="left" vertical="center" wrapText="1" indent="1"/>
    </xf>
    <xf numFmtId="49" fontId="84" fillId="0" borderId="1" xfId="0" applyNumberFormat="1" applyFont="1" applyFill="1" applyBorder="1" applyAlignment="1">
      <alignment horizontal="center" vertical="center" wrapText="1"/>
    </xf>
    <xf numFmtId="0" fontId="82" fillId="0" borderId="0" xfId="0" applyFont="1" applyBorder="1"/>
    <xf numFmtId="4" fontId="0" fillId="89" borderId="0" xfId="0" applyNumberFormat="1" applyFill="1" applyBorder="1" applyAlignment="1">
      <alignment horizontal="center" vertical="center"/>
    </xf>
    <xf numFmtId="0" fontId="87" fillId="0" borderId="31" xfId="0" applyFont="1" applyBorder="1" applyAlignment="1">
      <alignment horizontal="center" vertical="center" wrapText="1"/>
    </xf>
    <xf numFmtId="0" fontId="87" fillId="0" borderId="34" xfId="0" applyFont="1" applyBorder="1" applyAlignment="1">
      <alignment horizontal="center" vertical="center" wrapText="1"/>
    </xf>
    <xf numFmtId="4" fontId="87" fillId="85" borderId="57" xfId="0" applyNumberFormat="1" applyFont="1" applyFill="1" applyBorder="1" applyAlignment="1">
      <alignment horizontal="center" vertical="center" wrapText="1"/>
    </xf>
    <xf numFmtId="0" fontId="80" fillId="0" borderId="33" xfId="0" applyFont="1" applyBorder="1" applyAlignment="1">
      <alignment horizontal="center" vertical="center" wrapText="1"/>
    </xf>
    <xf numFmtId="4" fontId="80" fillId="0" borderId="58" xfId="0" applyNumberFormat="1" applyFont="1" applyBorder="1" applyAlignment="1">
      <alignment horizontal="center" vertical="center" wrapText="1"/>
    </xf>
    <xf numFmtId="4" fontId="80" fillId="0" borderId="33" xfId="0" applyNumberFormat="1" applyFont="1" applyBorder="1" applyAlignment="1">
      <alignment horizontal="center" vertical="center" wrapText="1"/>
    </xf>
    <xf numFmtId="4" fontId="80" fillId="89" borderId="33" xfId="0" applyNumberFormat="1" applyFont="1" applyFill="1" applyBorder="1" applyAlignment="1">
      <alignment horizontal="center" vertical="center" wrapText="1"/>
    </xf>
    <xf numFmtId="0" fontId="84" fillId="66" borderId="3" xfId="8" applyFont="1" applyFill="1" applyBorder="1" applyAlignment="1">
      <alignment horizontal="center" vertical="center" wrapText="1"/>
    </xf>
    <xf numFmtId="0" fontId="84" fillId="0" borderId="3" xfId="8" applyFont="1" applyFill="1" applyBorder="1" applyAlignment="1">
      <alignment horizontal="center" vertical="center" wrapText="1"/>
    </xf>
    <xf numFmtId="0" fontId="84" fillId="66" borderId="3" xfId="8" applyFont="1" applyFill="1" applyBorder="1" applyAlignment="1">
      <alignment horizontal="center" wrapText="1"/>
    </xf>
    <xf numFmtId="0" fontId="84" fillId="66" borderId="3" xfId="8" applyFont="1" applyFill="1" applyBorder="1" applyAlignment="1">
      <alignment horizontal="left" vertical="center" wrapText="1" indent="1"/>
    </xf>
    <xf numFmtId="0" fontId="84" fillId="0" borderId="33" xfId="8" applyFont="1" applyFill="1" applyBorder="1" applyAlignment="1">
      <alignment horizontal="center" vertical="center" wrapText="1"/>
    </xf>
    <xf numFmtId="0" fontId="117" fillId="0" borderId="3" xfId="0" applyFont="1" applyBorder="1" applyAlignment="1">
      <alignment horizontal="center" vertical="center" wrapText="1"/>
    </xf>
    <xf numFmtId="0" fontId="80" fillId="74" borderId="0" xfId="0" applyFont="1" applyFill="1" applyBorder="1"/>
    <xf numFmtId="0" fontId="84" fillId="0" borderId="3" xfId="0" applyFont="1" applyBorder="1" applyAlignment="1">
      <alignment horizontal="center" vertical="center" wrapText="1"/>
    </xf>
    <xf numFmtId="0" fontId="84" fillId="0" borderId="34" xfId="0" applyFont="1" applyBorder="1" applyAlignment="1">
      <alignment horizontal="center" vertical="center" wrapText="1"/>
    </xf>
    <xf numFmtId="0" fontId="84" fillId="66" borderId="3" xfId="0" applyFont="1" applyFill="1" applyBorder="1" applyAlignment="1">
      <alignment horizontal="center" vertical="center" wrapText="1"/>
    </xf>
    <xf numFmtId="0" fontId="84" fillId="0" borderId="3" xfId="1" applyFont="1" applyBorder="1" applyAlignment="1" applyProtection="1">
      <alignment horizontal="center" vertical="center"/>
      <protection locked="0"/>
    </xf>
    <xf numFmtId="0" fontId="94" fillId="67" borderId="27" xfId="9" applyFont="1" applyFill="1" applyBorder="1" applyAlignment="1">
      <alignment vertical="center" wrapText="1"/>
    </xf>
    <xf numFmtId="0" fontId="84" fillId="0" borderId="33" xfId="0" applyFont="1" applyFill="1" applyBorder="1" applyAlignment="1">
      <alignment horizontal="center" vertical="center" wrapText="1"/>
    </xf>
    <xf numFmtId="0" fontId="84" fillId="0" borderId="2" xfId="0" applyFont="1" applyBorder="1" applyAlignment="1">
      <alignment horizontal="left" vertical="center" wrapText="1" indent="1"/>
    </xf>
    <xf numFmtId="0" fontId="84" fillId="0" borderId="33" xfId="0" applyFont="1" applyBorder="1" applyAlignment="1">
      <alignment horizontal="center" vertical="center" wrapText="1"/>
    </xf>
    <xf numFmtId="0" fontId="84" fillId="66" borderId="34" xfId="8" applyFont="1" applyFill="1" applyBorder="1" applyAlignment="1">
      <alignment horizontal="left" vertical="center" wrapText="1" indent="1"/>
    </xf>
    <xf numFmtId="0" fontId="84" fillId="66" borderId="34" xfId="8" applyFont="1" applyFill="1" applyBorder="1" applyAlignment="1">
      <alignment vertical="center" wrapText="1"/>
    </xf>
    <xf numFmtId="0" fontId="84" fillId="0" borderId="34" xfId="8" applyFont="1" applyFill="1" applyBorder="1" applyAlignment="1">
      <alignment horizontal="center" vertical="center" wrapText="1"/>
    </xf>
    <xf numFmtId="0" fontId="84" fillId="0" borderId="3" xfId="0" applyFont="1" applyFill="1" applyBorder="1" applyAlignment="1">
      <alignment horizontal="center" vertical="center" wrapText="1"/>
    </xf>
    <xf numFmtId="0" fontId="84" fillId="0" borderId="2" xfId="0" applyFont="1" applyFill="1" applyBorder="1" applyAlignment="1">
      <alignment horizontal="left" wrapText="1" indent="1"/>
    </xf>
    <xf numFmtId="0" fontId="84" fillId="0" borderId="3" xfId="0" applyNumberFormat="1" applyFont="1" applyFill="1" applyBorder="1" applyAlignment="1">
      <alignment horizontal="center" vertical="center" wrapText="1"/>
    </xf>
    <xf numFmtId="0" fontId="84" fillId="0" borderId="2" xfId="0" applyNumberFormat="1" applyFont="1" applyFill="1" applyBorder="1" applyAlignment="1">
      <alignment horizontal="left" vertical="center" wrapText="1" indent="1"/>
    </xf>
    <xf numFmtId="0" fontId="84" fillId="0" borderId="2" xfId="0" applyFont="1" applyFill="1" applyBorder="1" applyAlignment="1">
      <alignment horizontal="left" vertical="center" wrapText="1" indent="1"/>
    </xf>
    <xf numFmtId="0" fontId="84" fillId="66" borderId="3" xfId="0" applyFont="1" applyFill="1" applyBorder="1" applyAlignment="1">
      <alignment horizontal="left" vertical="center" wrapText="1" indent="1"/>
    </xf>
    <xf numFmtId="0" fontId="83" fillId="66" borderId="28" xfId="9" applyFont="1" applyFill="1" applyBorder="1" applyAlignment="1">
      <alignment horizontal="left" vertical="center" wrapText="1" indent="1"/>
    </xf>
    <xf numFmtId="0" fontId="83" fillId="69" borderId="27" xfId="9" applyFont="1" applyFill="1" applyBorder="1" applyAlignment="1">
      <alignment horizontal="center" vertical="center" wrapText="1"/>
    </xf>
    <xf numFmtId="0" fontId="83"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0" fillId="0" borderId="0" xfId="0" applyFont="1" applyFill="1" applyBorder="1" applyAlignment="1">
      <alignment vertical="top"/>
    </xf>
    <xf numFmtId="0" fontId="84" fillId="0" borderId="0" xfId="0" applyFont="1" applyFill="1" applyBorder="1" applyAlignment="1">
      <alignment horizontal="center" vertical="center" wrapText="1"/>
    </xf>
    <xf numFmtId="4" fontId="84" fillId="0" borderId="59" xfId="0" applyNumberFormat="1" applyFont="1" applyFill="1" applyBorder="1" applyAlignment="1">
      <alignment horizontal="center" vertical="center"/>
    </xf>
    <xf numFmtId="0" fontId="83" fillId="67" borderId="27" xfId="0" applyFont="1" applyFill="1" applyBorder="1" applyAlignment="1">
      <alignment horizontal="center" vertical="top" wrapText="1"/>
    </xf>
    <xf numFmtId="4" fontId="84" fillId="0" borderId="4" xfId="0" applyNumberFormat="1" applyFont="1" applyFill="1" applyBorder="1" applyAlignment="1">
      <alignment horizontal="center" vertical="center" wrapText="1"/>
    </xf>
    <xf numFmtId="0" fontId="83" fillId="0" borderId="1" xfId="0" applyFont="1" applyFill="1" applyBorder="1" applyAlignment="1">
      <alignment horizontal="left" vertical="center" wrapText="1" indent="1"/>
    </xf>
    <xf numFmtId="49" fontId="84" fillId="0" borderId="1" xfId="0" applyNumberFormat="1" applyFont="1" applyFill="1" applyBorder="1" applyAlignment="1">
      <alignment horizontal="left" vertical="center" wrapText="1" indent="2"/>
    </xf>
    <xf numFmtId="0" fontId="83" fillId="0" borderId="27" xfId="0" applyFont="1" applyFill="1" applyBorder="1" applyAlignment="1">
      <alignment horizontal="center" vertical="center" wrapText="1"/>
    </xf>
    <xf numFmtId="49" fontId="84" fillId="0" borderId="1" xfId="0" applyNumberFormat="1" applyFont="1" applyFill="1" applyBorder="1" applyAlignment="1">
      <alignment horizontal="center" vertical="center"/>
    </xf>
    <xf numFmtId="49" fontId="84" fillId="0" borderId="1" xfId="0" applyNumberFormat="1" applyFont="1" applyFill="1" applyBorder="1" applyAlignment="1">
      <alignment horizontal="left" vertical="center" wrapText="1" indent="1"/>
    </xf>
    <xf numFmtId="49" fontId="84" fillId="0" borderId="3" xfId="0" applyNumberFormat="1" applyFont="1" applyFill="1" applyBorder="1" applyAlignment="1">
      <alignment horizontal="center" vertical="center"/>
    </xf>
    <xf numFmtId="49" fontId="84" fillId="0" borderId="27" xfId="0" applyNumberFormat="1" applyFont="1" applyFill="1" applyBorder="1" applyAlignment="1">
      <alignment horizontal="left" vertical="center" wrapText="1" indent="1"/>
    </xf>
    <xf numFmtId="49" fontId="84" fillId="0" borderId="33" xfId="0" applyNumberFormat="1" applyFont="1" applyFill="1" applyBorder="1" applyAlignment="1">
      <alignment horizontal="center" vertical="center"/>
    </xf>
    <xf numFmtId="49" fontId="84" fillId="0" borderId="2" xfId="0" applyNumberFormat="1" applyFont="1" applyFill="1" applyBorder="1" applyAlignment="1">
      <alignment horizontal="left" vertical="center" wrapText="1" indent="2"/>
    </xf>
    <xf numFmtId="49" fontId="84" fillId="0" borderId="29" xfId="0" applyNumberFormat="1" applyFont="1" applyFill="1" applyBorder="1" applyAlignment="1">
      <alignment horizontal="left" vertical="center" wrapText="1" indent="1"/>
    </xf>
    <xf numFmtId="0" fontId="83" fillId="0" borderId="2" xfId="0" applyFont="1" applyFill="1" applyBorder="1" applyAlignment="1">
      <alignment horizontal="left" vertical="center" wrapText="1" indent="1"/>
    </xf>
    <xf numFmtId="0" fontId="84" fillId="0" borderId="0" xfId="0" applyFont="1" applyBorder="1" applyAlignment="1">
      <alignment horizontal="center" vertical="center" wrapText="1"/>
    </xf>
    <xf numFmtId="0" fontId="84" fillId="66" borderId="1" xfId="8" applyFont="1" applyFill="1" applyBorder="1" applyAlignment="1">
      <alignment horizontal="left" vertical="center" wrapText="1" indent="1"/>
    </xf>
    <xf numFmtId="0" fontId="84" fillId="0" borderId="1" xfId="8" applyFont="1" applyFill="1" applyBorder="1" applyAlignment="1">
      <alignment horizontal="left" vertical="center" wrapText="1" indent="3"/>
    </xf>
    <xf numFmtId="49" fontId="110" fillId="0" borderId="2" xfId="9" applyNumberFormat="1" applyFont="1" applyFill="1" applyBorder="1" applyAlignment="1">
      <alignment horizontal="center" vertical="center" wrapText="1"/>
    </xf>
    <xf numFmtId="0" fontId="84" fillId="0" borderId="30" xfId="0" applyFont="1" applyBorder="1" applyAlignment="1">
      <alignment horizontal="left" vertical="center" wrapText="1" indent="1"/>
    </xf>
    <xf numFmtId="0" fontId="110" fillId="0" borderId="33" xfId="8" applyFont="1" applyFill="1" applyBorder="1" applyAlignment="1">
      <alignment horizontal="center" vertical="center" wrapText="1"/>
    </xf>
    <xf numFmtId="0" fontId="94" fillId="0" borderId="0" xfId="9"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31" xfId="0" applyFont="1" applyBorder="1" applyAlignment="1">
      <alignment horizontal="left" vertical="center" wrapText="1" indent="1"/>
    </xf>
    <xf numFmtId="49" fontId="84" fillId="90" borderId="3" xfId="9" applyNumberFormat="1" applyFont="1" applyFill="1" applyBorder="1" applyAlignment="1">
      <alignment horizontal="center" vertical="center"/>
    </xf>
    <xf numFmtId="0" fontId="83" fillId="66" borderId="1" xfId="0" applyFont="1" applyFill="1" applyBorder="1" applyAlignment="1">
      <alignment horizontal="left" vertical="center" wrapText="1" indent="1"/>
    </xf>
    <xf numFmtId="0" fontId="84" fillId="0" borderId="1" xfId="0" applyFont="1" applyFill="1" applyBorder="1" applyAlignment="1">
      <alignment horizontal="left" vertical="center" wrapText="1" indent="2"/>
    </xf>
    <xf numFmtId="49" fontId="84" fillId="66" borderId="1" xfId="9" applyNumberFormat="1" applyFont="1" applyFill="1" applyBorder="1" applyAlignment="1">
      <alignment horizontal="center" vertical="center" wrapText="1"/>
    </xf>
    <xf numFmtId="4" fontId="84" fillId="0" borderId="1" xfId="0" applyNumberFormat="1" applyFont="1" applyBorder="1" applyAlignment="1">
      <alignment horizontal="left" vertical="center" wrapText="1" indent="1"/>
    </xf>
    <xf numFmtId="164" fontId="84" fillId="0" borderId="1" xfId="3225" applyFont="1" applyBorder="1" applyAlignment="1">
      <alignment horizontal="left" vertical="center" wrapText="1" indent="1"/>
    </xf>
    <xf numFmtId="164" fontId="84" fillId="0" borderId="1" xfId="0" applyNumberFormat="1" applyFont="1" applyBorder="1" applyAlignment="1">
      <alignment horizontal="left" vertical="center" wrapText="1" indent="1"/>
    </xf>
    <xf numFmtId="49" fontId="83" fillId="66" borderId="1" xfId="8" applyNumberFormat="1" applyFont="1" applyFill="1" applyBorder="1" applyAlignment="1">
      <alignment horizontal="center" vertical="center" wrapText="1"/>
    </xf>
    <xf numFmtId="0" fontId="83" fillId="66" borderId="1" xfId="0" applyFont="1" applyFill="1" applyBorder="1" applyAlignment="1">
      <alignment horizontal="left" vertical="center" wrapText="1" indent="2"/>
    </xf>
    <xf numFmtId="49" fontId="83" fillId="0" borderId="1" xfId="0" applyNumberFormat="1" applyFont="1" applyFill="1" applyBorder="1" applyAlignment="1">
      <alignment horizontal="center" vertical="center"/>
    </xf>
    <xf numFmtId="49" fontId="83" fillId="0" borderId="2" xfId="0" applyNumberFormat="1" applyFont="1" applyFill="1" applyBorder="1" applyAlignment="1">
      <alignment horizontal="center" vertical="center"/>
    </xf>
    <xf numFmtId="49" fontId="83" fillId="66" borderId="2" xfId="0" applyNumberFormat="1" applyFont="1" applyFill="1" applyBorder="1" applyAlignment="1">
      <alignment horizontal="center" vertical="center"/>
    </xf>
    <xf numFmtId="0" fontId="83" fillId="66" borderId="2" xfId="0" applyFont="1" applyFill="1" applyBorder="1" applyAlignment="1">
      <alignment horizontal="left" vertical="center" wrapText="1" indent="1"/>
    </xf>
    <xf numFmtId="0" fontId="84" fillId="66" borderId="2" xfId="0" applyFont="1" applyFill="1" applyBorder="1" applyAlignment="1">
      <alignment horizontal="left" vertical="center" wrapText="1" indent="1"/>
    </xf>
    <xf numFmtId="0" fontId="84" fillId="66" borderId="33" xfId="0" applyFont="1" applyFill="1" applyBorder="1" applyAlignment="1">
      <alignment horizontal="center" vertical="center" wrapText="1"/>
    </xf>
    <xf numFmtId="0" fontId="146" fillId="0" borderId="34" xfId="0" applyFont="1" applyFill="1" applyBorder="1" applyAlignment="1">
      <alignment horizontal="left" vertical="center" wrapText="1" indent="1"/>
    </xf>
    <xf numFmtId="49" fontId="84" fillId="0" borderId="3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xf>
    <xf numFmtId="49" fontId="84" fillId="0" borderId="1" xfId="0" applyNumberFormat="1" applyFont="1" applyBorder="1" applyAlignment="1" applyProtection="1">
      <alignment horizontal="center" vertical="center"/>
      <protection locked="0"/>
    </xf>
    <xf numFmtId="0" fontId="84" fillId="0" borderId="1" xfId="0" applyFont="1" applyBorder="1" applyAlignment="1">
      <alignment horizontal="left" vertical="center" indent="2"/>
    </xf>
    <xf numFmtId="0" fontId="84" fillId="71" borderId="1" xfId="0" applyFont="1" applyFill="1" applyBorder="1" applyAlignment="1">
      <alignment horizontal="left" vertical="center" wrapText="1" indent="1"/>
    </xf>
    <xf numFmtId="49" fontId="84" fillId="0" borderId="1" xfId="0" applyNumberFormat="1" applyFont="1" applyFill="1" applyBorder="1" applyAlignment="1" applyProtection="1">
      <alignment horizontal="center" vertical="center"/>
      <protection locked="0"/>
    </xf>
    <xf numFmtId="0" fontId="84" fillId="0" borderId="3" xfId="0" applyFont="1" applyFill="1" applyBorder="1" applyAlignment="1">
      <alignment horizontal="left" vertical="center" wrapText="1" indent="1"/>
    </xf>
    <xf numFmtId="49" fontId="84" fillId="66" borderId="31" xfId="0" applyNumberFormat="1" applyFont="1" applyFill="1" applyBorder="1" applyAlignment="1">
      <alignment horizontal="center" vertical="center" wrapText="1"/>
    </xf>
    <xf numFmtId="0" fontId="148" fillId="66" borderId="1" xfId="0" applyFont="1" applyFill="1" applyBorder="1" applyAlignment="1">
      <alignment vertical="center" wrapText="1"/>
    </xf>
    <xf numFmtId="49" fontId="84" fillId="0" borderId="3" xfId="0" applyNumberFormat="1" applyFont="1" applyFill="1" applyBorder="1" applyAlignment="1">
      <alignment horizontal="center" vertical="center" wrapText="1"/>
    </xf>
    <xf numFmtId="0" fontId="84" fillId="0" borderId="31" xfId="1" applyFont="1" applyFill="1" applyBorder="1" applyAlignment="1">
      <alignment horizontal="left" vertical="center" wrapText="1" indent="1"/>
    </xf>
    <xf numFmtId="49" fontId="84" fillId="66" borderId="31" xfId="0" applyNumberFormat="1" applyFont="1" applyFill="1" applyBorder="1" applyAlignment="1" applyProtection="1">
      <alignment horizontal="center" vertical="center"/>
      <protection locked="0"/>
    </xf>
    <xf numFmtId="49" fontId="84" fillId="66" borderId="31" xfId="0" applyNumberFormat="1" applyFont="1" applyFill="1" applyBorder="1" applyAlignment="1" applyProtection="1">
      <alignment horizontal="left" vertical="center"/>
      <protection locked="0"/>
    </xf>
    <xf numFmtId="49" fontId="94" fillId="66" borderId="31" xfId="0" applyNumberFormat="1" applyFont="1" applyFill="1" applyBorder="1" applyAlignment="1" applyProtection="1">
      <alignment horizontal="left" vertical="center"/>
      <protection locked="0"/>
    </xf>
    <xf numFmtId="49" fontId="94" fillId="66" borderId="34" xfId="0" applyNumberFormat="1" applyFont="1" applyFill="1" applyBorder="1" applyAlignment="1" applyProtection="1">
      <alignment horizontal="left" vertical="center"/>
      <protection locked="0"/>
    </xf>
    <xf numFmtId="49" fontId="84" fillId="0" borderId="31" xfId="0" applyNumberFormat="1" applyFont="1" applyFill="1" applyBorder="1" applyAlignment="1" applyProtection="1">
      <alignment horizontal="center" vertical="center"/>
      <protection locked="0"/>
    </xf>
    <xf numFmtId="49" fontId="84" fillId="66" borderId="1" xfId="0" applyNumberFormat="1" applyFont="1" applyFill="1" applyBorder="1" applyAlignment="1" applyProtection="1">
      <alignment horizontal="center" vertical="center"/>
      <protection locked="0"/>
    </xf>
    <xf numFmtId="49" fontId="84" fillId="71" borderId="1" xfId="0" applyNumberFormat="1" applyFont="1" applyFill="1" applyBorder="1" applyAlignment="1" applyProtection="1">
      <alignment horizontal="center" vertical="center"/>
      <protection locked="0"/>
    </xf>
    <xf numFmtId="0" fontId="84" fillId="0" borderId="3" xfId="0" applyFont="1" applyBorder="1" applyAlignment="1">
      <alignment horizontal="center" vertical="center"/>
    </xf>
    <xf numFmtId="0" fontId="148" fillId="0" borderId="3" xfId="0" applyFont="1" applyBorder="1" applyAlignment="1">
      <alignment horizontal="center" vertical="center"/>
    </xf>
    <xf numFmtId="0" fontId="148" fillId="0" borderId="33" xfId="0" applyFont="1" applyBorder="1" applyAlignment="1">
      <alignment horizontal="center" vertical="center" wrapText="1"/>
    </xf>
    <xf numFmtId="4" fontId="84" fillId="66" borderId="3" xfId="0" applyNumberFormat="1" applyFont="1" applyFill="1" applyBorder="1" applyAlignment="1" applyProtection="1">
      <alignment horizontal="left" vertical="center" wrapText="1" indent="1"/>
      <protection locked="0"/>
    </xf>
    <xf numFmtId="0" fontId="148" fillId="0" borderId="1" xfId="0" applyFont="1" applyBorder="1" applyAlignment="1">
      <alignment vertical="center" wrapText="1"/>
    </xf>
    <xf numFmtId="0" fontId="84" fillId="0" borderId="1" xfId="0" applyFont="1" applyBorder="1" applyAlignment="1">
      <alignment horizontal="left" vertical="top" wrapText="1" indent="1"/>
    </xf>
    <xf numFmtId="49" fontId="84" fillId="90" borderId="1" xfId="0" applyNumberFormat="1" applyFont="1" applyFill="1" applyBorder="1" applyAlignment="1" applyProtection="1">
      <alignment horizontal="center" vertical="center"/>
      <protection locked="0"/>
    </xf>
    <xf numFmtId="49" fontId="84" fillId="0" borderId="2" xfId="0" applyNumberFormat="1" applyFont="1" applyFill="1" applyBorder="1" applyAlignment="1" applyProtection="1">
      <alignment horizontal="center" vertical="center"/>
      <protection locked="0"/>
    </xf>
    <xf numFmtId="0" fontId="84" fillId="0" borderId="31" xfId="0" applyFont="1" applyBorder="1" applyAlignment="1">
      <alignment horizontal="left" vertical="center" wrapText="1"/>
    </xf>
    <xf numFmtId="0" fontId="84" fillId="66" borderId="28" xfId="0" applyFont="1" applyFill="1" applyBorder="1" applyAlignment="1">
      <alignment horizontal="center" vertical="center" wrapText="1"/>
    </xf>
    <xf numFmtId="0" fontId="84" fillId="0" borderId="1" xfId="0" applyFont="1" applyFill="1" applyBorder="1" applyAlignment="1">
      <alignment vertical="top" wrapText="1"/>
    </xf>
    <xf numFmtId="0" fontId="0" fillId="0" borderId="0" xfId="0" applyFill="1" applyBorder="1"/>
    <xf numFmtId="4" fontId="0" fillId="0" borderId="0" xfId="0" applyNumberFormat="1" applyFont="1" applyFill="1" applyBorder="1" applyAlignment="1">
      <alignment horizontal="center" vertical="center"/>
    </xf>
    <xf numFmtId="4" fontId="80" fillId="0" borderId="0" xfId="0" applyNumberFormat="1" applyFont="1" applyFill="1" applyBorder="1"/>
    <xf numFmtId="4" fontId="87" fillId="91" borderId="1" xfId="0" applyNumberFormat="1" applyFont="1" applyFill="1" applyBorder="1" applyAlignment="1">
      <alignment horizontal="center" vertical="center" wrapText="1"/>
    </xf>
    <xf numFmtId="4" fontId="87" fillId="67" borderId="1" xfId="0" applyNumberFormat="1" applyFont="1" applyFill="1" applyBorder="1" applyAlignment="1">
      <alignment horizontal="center" vertical="center" wrapText="1"/>
    </xf>
    <xf numFmtId="4" fontId="87" fillId="0" borderId="0" xfId="0" applyNumberFormat="1" applyFont="1" applyFill="1" applyBorder="1" applyAlignment="1">
      <alignment horizontal="center" vertical="center"/>
    </xf>
    <xf numFmtId="0" fontId="80" fillId="0" borderId="3" xfId="0" applyFont="1" applyFill="1" applyBorder="1" applyAlignment="1">
      <alignment horizontal="center" vertical="center" wrapText="1"/>
    </xf>
    <xf numFmtId="0" fontId="83" fillId="0" borderId="3" xfId="9" applyFont="1" applyFill="1" applyBorder="1" applyAlignment="1">
      <alignment horizontal="center" vertical="center" wrapText="1"/>
    </xf>
    <xf numFmtId="0" fontId="95" fillId="0" borderId="27" xfId="0" applyFont="1" applyFill="1" applyBorder="1" applyAlignment="1">
      <alignment horizontal="left" vertical="center" wrapText="1" indent="1"/>
    </xf>
    <xf numFmtId="0" fontId="0" fillId="0" borderId="1" xfId="0" applyFill="1" applyBorder="1" applyAlignment="1">
      <alignment horizontal="center" vertical="center" wrapText="1"/>
    </xf>
    <xf numFmtId="4" fontId="87" fillId="0" borderId="1" xfId="0" applyNumberFormat="1" applyFont="1" applyFill="1" applyBorder="1" applyAlignment="1">
      <alignment horizontal="center" vertical="center"/>
    </xf>
    <xf numFmtId="4" fontId="83" fillId="0" borderId="1" xfId="0" applyNumberFormat="1" applyFont="1" applyFill="1" applyBorder="1" applyAlignment="1">
      <alignment horizontal="center" vertical="center"/>
    </xf>
    <xf numFmtId="4" fontId="89" fillId="0" borderId="1" xfId="0" applyNumberFormat="1" applyFont="1" applyFill="1" applyBorder="1" applyAlignment="1">
      <alignment horizontal="center" vertical="center"/>
    </xf>
    <xf numFmtId="4" fontId="151" fillId="0" borderId="1" xfId="0" applyNumberFormat="1" applyFont="1" applyFill="1" applyBorder="1" applyAlignment="1">
      <alignment horizontal="center" vertical="center"/>
    </xf>
    <xf numFmtId="0" fontId="95" fillId="0" borderId="1" xfId="0" applyFont="1" applyFill="1" applyBorder="1" applyAlignment="1">
      <alignment horizontal="left" vertical="center" wrapText="1" indent="1"/>
    </xf>
    <xf numFmtId="0" fontId="152" fillId="0" borderId="0" xfId="0" applyFont="1" applyAlignment="1">
      <alignment horizontal="center" vertical="center"/>
    </xf>
    <xf numFmtId="0" fontId="152" fillId="0" borderId="0" xfId="0" applyFont="1" applyAlignment="1">
      <alignment vertical="center"/>
    </xf>
    <xf numFmtId="4" fontId="80" fillId="0" borderId="1" xfId="0" applyNumberFormat="1" applyFont="1" applyFill="1" applyBorder="1" applyAlignment="1">
      <alignment horizontal="center" vertical="center" wrapText="1"/>
    </xf>
    <xf numFmtId="10" fontId="87" fillId="0" borderId="1" xfId="0" applyNumberFormat="1" applyFont="1" applyFill="1" applyBorder="1" applyAlignment="1">
      <alignment horizontal="center" vertical="center"/>
    </xf>
    <xf numFmtId="4" fontId="87" fillId="0" borderId="1" xfId="0" applyNumberFormat="1" applyFont="1" applyFill="1" applyBorder="1" applyAlignment="1">
      <alignment horizontal="center" vertical="center" wrapText="1"/>
    </xf>
    <xf numFmtId="0" fontId="129" fillId="0" borderId="0" xfId="0" applyFont="1" applyFill="1" applyBorder="1" applyAlignment="1">
      <alignment horizontal="center" vertical="center" wrapText="1"/>
    </xf>
    <xf numFmtId="202" fontId="150" fillId="0" borderId="0" xfId="2" applyNumberFormat="1" applyFont="1" applyFill="1" applyBorder="1" applyAlignment="1">
      <alignment horizontal="left" vertical="center"/>
    </xf>
    <xf numFmtId="10" fontId="87" fillId="85" borderId="2" xfId="0" applyNumberFormat="1" applyFont="1" applyFill="1" applyBorder="1" applyAlignment="1">
      <alignment horizontal="center" vertical="center" wrapText="1"/>
    </xf>
    <xf numFmtId="10" fontId="87" fillId="85" borderId="31" xfId="0" applyNumberFormat="1" applyFont="1" applyFill="1" applyBorder="1" applyAlignment="1">
      <alignment horizontal="center" vertical="center" wrapText="1"/>
    </xf>
    <xf numFmtId="4" fontId="80" fillId="0" borderId="3" xfId="0" applyNumberFormat="1" applyFont="1" applyFill="1" applyBorder="1" applyAlignment="1">
      <alignment horizontal="center" vertical="center" wrapText="1"/>
    </xf>
    <xf numFmtId="0" fontId="0" fillId="0" borderId="27" xfId="0" applyBorder="1" applyAlignment="1">
      <alignment horizontal="center" vertical="center" wrapText="1"/>
    </xf>
    <xf numFmtId="0" fontId="0" fillId="0" borderId="4" xfId="0" applyBorder="1" applyAlignment="1">
      <alignment horizontal="center" vertical="center" wrapText="1"/>
    </xf>
    <xf numFmtId="4" fontId="87" fillId="0" borderId="1" xfId="0" applyNumberFormat="1" applyFont="1" applyFill="1" applyBorder="1" applyAlignment="1">
      <alignment horizontal="center" vertical="center" wrapText="1"/>
    </xf>
    <xf numFmtId="0" fontId="87" fillId="0" borderId="1" xfId="0" applyFont="1" applyFill="1" applyBorder="1" applyAlignment="1">
      <alignment horizontal="center" vertical="center" wrapText="1"/>
    </xf>
    <xf numFmtId="0" fontId="153" fillId="82" borderId="0" xfId="0" applyFont="1" applyFill="1" applyBorder="1" applyAlignment="1">
      <alignment horizontal="center" vertical="top" wrapText="1"/>
    </xf>
    <xf numFmtId="0" fontId="94" fillId="67" borderId="3" xfId="0"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2" xfId="8" applyFont="1" applyBorder="1" applyAlignment="1">
      <alignment horizontal="left" vertical="center" wrapText="1" indent="1"/>
    </xf>
    <xf numFmtId="0" fontId="84" fillId="0" borderId="30" xfId="8" applyFont="1" applyBorder="1" applyAlignment="1">
      <alignment horizontal="left" vertical="center" wrapText="1" indent="1"/>
    </xf>
    <xf numFmtId="0" fontId="84" fillId="0" borderId="31" xfId="8" applyFont="1" applyBorder="1" applyAlignment="1">
      <alignment horizontal="left" vertical="center" wrapText="1" indent="1"/>
    </xf>
    <xf numFmtId="0" fontId="83" fillId="66" borderId="3" xfId="8" applyFont="1" applyFill="1" applyBorder="1" applyAlignment="1">
      <alignment horizontal="left" vertical="center" wrapText="1" indent="1"/>
    </xf>
    <xf numFmtId="0" fontId="83" fillId="66" borderId="4" xfId="8" applyFont="1" applyFill="1" applyBorder="1" applyAlignment="1">
      <alignment horizontal="left" vertical="center" wrapText="1" indent="1"/>
    </xf>
    <xf numFmtId="49" fontId="83" fillId="0" borderId="1" xfId="9" applyNumberFormat="1" applyFont="1" applyFill="1" applyBorder="1" applyAlignment="1">
      <alignment horizontal="left" vertical="top" wrapText="1"/>
    </xf>
    <xf numFmtId="49" fontId="84" fillId="0" borderId="1" xfId="9" applyNumberFormat="1" applyFont="1" applyFill="1" applyBorder="1" applyAlignment="1">
      <alignment horizontal="left" vertical="top" wrapText="1"/>
    </xf>
    <xf numFmtId="49" fontId="84" fillId="0" borderId="3" xfId="9" applyNumberFormat="1" applyFont="1" applyFill="1" applyBorder="1" applyAlignment="1">
      <alignment horizontal="left" vertical="top" wrapText="1"/>
    </xf>
    <xf numFmtId="0" fontId="94" fillId="0" borderId="41" xfId="9" applyFont="1" applyFill="1" applyBorder="1" applyAlignment="1">
      <alignment horizontal="left" vertical="center" wrapText="1" indent="1"/>
    </xf>
    <xf numFmtId="0" fontId="94" fillId="0" borderId="0" xfId="9" applyFont="1" applyFill="1" applyBorder="1" applyAlignment="1">
      <alignment horizontal="left" vertical="center" wrapText="1" indent="1"/>
    </xf>
    <xf numFmtId="0" fontId="127" fillId="85" borderId="1" xfId="0" applyFont="1" applyFill="1" applyBorder="1" applyAlignment="1">
      <alignment horizontal="center" vertical="center"/>
    </xf>
    <xf numFmtId="0" fontId="127" fillId="89" borderId="1" xfId="0" applyFont="1" applyFill="1" applyBorder="1" applyAlignment="1">
      <alignment horizontal="center" vertical="center"/>
    </xf>
    <xf numFmtId="4" fontId="95" fillId="0" borderId="1" xfId="0" applyNumberFormat="1" applyFont="1" applyFill="1" applyBorder="1" applyAlignment="1">
      <alignment horizontal="center" vertical="center" wrapText="1"/>
    </xf>
    <xf numFmtId="0" fontId="95" fillId="0" borderId="1" xfId="0" applyFont="1" applyFill="1" applyBorder="1" applyAlignment="1">
      <alignment horizontal="center" vertical="center" wrapText="1"/>
    </xf>
    <xf numFmtId="49" fontId="94" fillId="0" borderId="1" xfId="0" applyNumberFormat="1" applyFont="1" applyBorder="1" applyAlignment="1" applyProtection="1">
      <alignment horizontal="left" vertical="top" wrapText="1"/>
      <protection locked="0"/>
    </xf>
    <xf numFmtId="49" fontId="83" fillId="0" borderId="1" xfId="0" applyNumberFormat="1" applyFont="1" applyBorder="1" applyAlignment="1" applyProtection="1">
      <alignment horizontal="left" vertical="top"/>
      <protection locked="0"/>
    </xf>
    <xf numFmtId="49" fontId="83" fillId="0" borderId="3" xfId="0" applyNumberFormat="1" applyFont="1" applyBorder="1" applyAlignment="1" applyProtection="1">
      <alignment horizontal="left" vertical="top"/>
      <protection locked="0"/>
    </xf>
    <xf numFmtId="49" fontId="83" fillId="71" borderId="1" xfId="0" applyNumberFormat="1" applyFont="1" applyFill="1" applyBorder="1" applyAlignment="1">
      <alignment horizontal="left" vertical="top" wrapText="1"/>
    </xf>
    <xf numFmtId="49" fontId="84" fillId="71" borderId="1" xfId="0" applyNumberFormat="1" applyFont="1" applyFill="1" applyBorder="1" applyAlignment="1">
      <alignment horizontal="left" vertical="top"/>
    </xf>
    <xf numFmtId="49" fontId="84" fillId="71" borderId="3" xfId="0" applyNumberFormat="1" applyFont="1" applyFill="1" applyBorder="1" applyAlignment="1">
      <alignment horizontal="left" vertical="top"/>
    </xf>
    <xf numFmtId="0" fontId="122" fillId="0" borderId="3" xfId="0" applyFont="1" applyFill="1" applyBorder="1" applyAlignment="1">
      <alignment horizontal="left" vertical="center"/>
    </xf>
    <xf numFmtId="0" fontId="122" fillId="0" borderId="27" xfId="0" applyFont="1" applyFill="1" applyBorder="1" applyAlignment="1">
      <alignment horizontal="left" vertical="center"/>
    </xf>
    <xf numFmtId="0" fontId="84" fillId="0" borderId="2" xfId="0" applyFont="1" applyFill="1" applyBorder="1" applyAlignment="1">
      <alignment horizontal="left" vertical="center" wrapText="1" indent="1"/>
    </xf>
    <xf numFmtId="0" fontId="84" fillId="0" borderId="30" xfId="0" applyFont="1" applyFill="1" applyBorder="1" applyAlignment="1">
      <alignment horizontal="left" vertical="center" wrapText="1" indent="1"/>
    </xf>
    <xf numFmtId="0" fontId="84" fillId="0" borderId="31" xfId="0" applyFont="1" applyFill="1" applyBorder="1" applyAlignment="1">
      <alignment horizontal="left" vertical="center" wrapText="1" indent="1"/>
    </xf>
    <xf numFmtId="0" fontId="94" fillId="0" borderId="3" xfId="0" applyFont="1" applyFill="1" applyBorder="1" applyAlignment="1">
      <alignment horizontal="left" vertical="center" wrapText="1" indent="1"/>
    </xf>
    <xf numFmtId="0" fontId="94" fillId="0" borderId="27" xfId="0" applyFont="1" applyFill="1" applyBorder="1" applyAlignment="1">
      <alignment horizontal="left" vertical="center" wrapText="1" indent="1"/>
    </xf>
    <xf numFmtId="0" fontId="94" fillId="0" borderId="1" xfId="9" applyFont="1" applyFill="1" applyBorder="1" applyAlignment="1">
      <alignment horizontal="left" vertical="center" wrapText="1" indent="1"/>
    </xf>
    <xf numFmtId="49" fontId="84" fillId="0" borderId="1" xfId="0" applyNumberFormat="1" applyFont="1" applyFill="1" applyBorder="1" applyAlignment="1">
      <alignment horizontal="left" vertical="top" wrapText="1"/>
    </xf>
    <xf numFmtId="49" fontId="84" fillId="0" borderId="3" xfId="0" applyNumberFormat="1" applyFont="1" applyFill="1" applyBorder="1" applyAlignment="1">
      <alignment horizontal="left" vertical="top" wrapText="1"/>
    </xf>
    <xf numFmtId="0" fontId="94" fillId="67" borderId="3" xfId="0" applyFont="1" applyFill="1" applyBorder="1" applyAlignment="1">
      <alignment horizontal="left" vertical="center" wrapText="1"/>
    </xf>
    <xf numFmtId="0" fontId="94" fillId="67" borderId="27" xfId="0" applyFont="1" applyFill="1" applyBorder="1" applyAlignment="1">
      <alignment horizontal="left" vertical="center" wrapText="1"/>
    </xf>
    <xf numFmtId="49" fontId="84" fillId="0" borderId="1" xfId="0" applyNumberFormat="1" applyFont="1" applyFill="1" applyBorder="1" applyAlignment="1" applyProtection="1">
      <alignment horizontal="left" vertical="top" wrapText="1"/>
      <protection locked="0"/>
    </xf>
    <xf numFmtId="49" fontId="84" fillId="0" borderId="1" xfId="0" applyNumberFormat="1" applyFont="1" applyFill="1" applyBorder="1" applyAlignment="1" applyProtection="1">
      <alignment horizontal="left" vertical="top"/>
      <protection locked="0"/>
    </xf>
    <xf numFmtId="49" fontId="84" fillId="0" borderId="3" xfId="0" applyNumberFormat="1" applyFont="1" applyFill="1" applyBorder="1" applyAlignment="1" applyProtection="1">
      <alignment horizontal="left" vertical="top"/>
      <protection locked="0"/>
    </xf>
    <xf numFmtId="0" fontId="80" fillId="0" borderId="0" xfId="0" applyFont="1" applyBorder="1" applyAlignment="1">
      <alignment horizontal="left"/>
    </xf>
    <xf numFmtId="0" fontId="94" fillId="66" borderId="34"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3"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49" fontId="84" fillId="0" borderId="30" xfId="0" applyNumberFormat="1" applyFont="1" applyFill="1" applyBorder="1" applyAlignment="1">
      <alignment horizontal="center" vertical="center" wrapText="1"/>
    </xf>
    <xf numFmtId="49" fontId="84" fillId="0" borderId="31" xfId="0" applyNumberFormat="1" applyFont="1" applyFill="1" applyBorder="1" applyAlignment="1">
      <alignment horizontal="center" vertical="center" wrapText="1"/>
    </xf>
    <xf numFmtId="0" fontId="97" fillId="67" borderId="3" xfId="0" applyFont="1" applyFill="1" applyBorder="1" applyAlignment="1" applyProtection="1">
      <alignment horizontal="left" vertical="center" wrapText="1" indent="1"/>
      <protection locked="0"/>
    </xf>
    <xf numFmtId="0" fontId="97" fillId="67" borderId="27" xfId="0" applyFont="1" applyFill="1" applyBorder="1" applyAlignment="1" applyProtection="1">
      <alignment horizontal="left" vertical="center" wrapText="1" indent="1"/>
      <protection locked="0"/>
    </xf>
    <xf numFmtId="0" fontId="94" fillId="69" borderId="3" xfId="9" applyFont="1" applyFill="1" applyBorder="1" applyAlignment="1" applyProtection="1">
      <alignment horizontal="left" vertical="center" wrapText="1" indent="1"/>
      <protection locked="0"/>
    </xf>
    <xf numFmtId="0" fontId="94" fillId="69" borderId="27" xfId="9" applyFont="1" applyFill="1" applyBorder="1" applyAlignment="1" applyProtection="1">
      <alignment horizontal="left" vertical="center" wrapText="1" indent="1"/>
      <protection locked="0"/>
    </xf>
    <xf numFmtId="0" fontId="83" fillId="69" borderId="27" xfId="9" applyFont="1" applyFill="1" applyBorder="1" applyAlignment="1" applyProtection="1">
      <alignment horizontal="left" vertical="center" wrapText="1" indent="1"/>
      <protection locked="0"/>
    </xf>
    <xf numFmtId="0" fontId="94" fillId="0" borderId="35" xfId="9" applyFont="1" applyFill="1" applyBorder="1" applyAlignment="1" applyProtection="1">
      <alignment horizontal="left" vertical="center" wrapText="1" indent="1"/>
      <protection locked="0"/>
    </xf>
    <xf numFmtId="0" fontId="94" fillId="0" borderId="36" xfId="9" applyFont="1" applyFill="1" applyBorder="1" applyAlignment="1" applyProtection="1">
      <alignment horizontal="left" vertical="center" wrapText="1" indent="1"/>
      <protection locked="0"/>
    </xf>
    <xf numFmtId="0" fontId="118" fillId="0" borderId="0" xfId="0" applyFont="1" applyBorder="1" applyAlignment="1" applyProtection="1">
      <alignment horizontal="center"/>
      <protection locked="0"/>
    </xf>
    <xf numFmtId="0" fontId="119" fillId="0" borderId="28" xfId="0" applyFont="1" applyBorder="1" applyAlignment="1" applyProtection="1">
      <alignment horizontal="center" wrapText="1"/>
      <protection locked="0"/>
    </xf>
    <xf numFmtId="0" fontId="95" fillId="0" borderId="28" xfId="0" applyFont="1" applyBorder="1" applyAlignment="1" applyProtection="1">
      <alignment horizontal="center" wrapText="1"/>
      <protection locked="0"/>
    </xf>
    <xf numFmtId="0" fontId="120" fillId="65" borderId="54" xfId="0" applyFont="1" applyFill="1" applyBorder="1" applyAlignment="1" applyProtection="1">
      <alignment horizontal="center" vertical="center" textRotation="90" wrapText="1"/>
    </xf>
    <xf numFmtId="0" fontId="120" fillId="65" borderId="53" xfId="0" applyFont="1" applyFill="1" applyBorder="1" applyAlignment="1" applyProtection="1">
      <alignment horizontal="center" vertical="center" textRotation="90" wrapText="1"/>
    </xf>
    <xf numFmtId="0" fontId="121" fillId="65" borderId="0" xfId="0" applyFont="1" applyFill="1" applyBorder="1" applyAlignment="1" applyProtection="1">
      <alignment horizontal="center" vertical="center" wrapText="1"/>
    </xf>
    <xf numFmtId="49" fontId="84" fillId="0" borderId="2"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49" fontId="84" fillId="0" borderId="31" xfId="0" applyNumberFormat="1" applyFont="1" applyFill="1" applyBorder="1" applyAlignment="1" applyProtection="1">
      <alignment horizontal="center" vertical="center" wrapText="1"/>
      <protection locked="0"/>
    </xf>
    <xf numFmtId="0" fontId="123" fillId="0" borderId="46" xfId="0" applyFont="1" applyBorder="1" applyAlignment="1" applyProtection="1">
      <alignment horizontal="center" vertical="center" wrapText="1"/>
    </xf>
    <xf numFmtId="0" fontId="94" fillId="0" borderId="39" xfId="9" applyFont="1" applyFill="1" applyBorder="1" applyAlignment="1" applyProtection="1">
      <alignment horizontal="left" vertical="center" wrapText="1" indent="1"/>
      <protection locked="0"/>
    </xf>
    <xf numFmtId="0" fontId="94" fillId="0" borderId="4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center" wrapText="1"/>
      <protection locked="0"/>
    </xf>
    <xf numFmtId="49" fontId="96" fillId="0" borderId="37" xfId="0" applyNumberFormat="1" applyFont="1" applyBorder="1" applyAlignment="1" applyProtection="1">
      <alignment horizontal="left" vertical="top" wrapText="1"/>
      <protection locked="0"/>
    </xf>
    <xf numFmtId="49" fontId="96" fillId="0" borderId="36" xfId="0" applyNumberFormat="1" applyFont="1" applyBorder="1" applyAlignment="1" applyProtection="1">
      <alignment horizontal="left" vertical="top" wrapText="1"/>
      <protection locked="0"/>
    </xf>
    <xf numFmtId="0" fontId="97" fillId="67" borderId="3" xfId="0" applyFont="1" applyFill="1" applyBorder="1" applyAlignment="1" applyProtection="1">
      <alignment horizontal="left" vertical="center" wrapText="1"/>
      <protection locked="0"/>
    </xf>
    <xf numFmtId="0" fontId="97" fillId="67" borderId="27" xfId="0" applyFont="1" applyFill="1" applyBorder="1" applyAlignment="1" applyProtection="1">
      <alignment horizontal="left" vertical="center" wrapText="1"/>
      <protection locked="0"/>
    </xf>
    <xf numFmtId="0" fontId="121" fillId="88" borderId="0" xfId="0" applyFont="1" applyFill="1" applyBorder="1" applyAlignment="1" applyProtection="1">
      <alignment horizontal="center" vertical="center" wrapText="1"/>
    </xf>
    <xf numFmtId="10" fontId="122" fillId="79" borderId="0" xfId="0" applyNumberFormat="1" applyFont="1" applyFill="1" applyBorder="1" applyAlignment="1" applyProtection="1">
      <alignment horizontal="center" vertical="center" wrapText="1"/>
      <protection locked="0"/>
    </xf>
    <xf numFmtId="0" fontId="94" fillId="0" borderId="41" xfId="9" applyFont="1" applyFill="1" applyBorder="1" applyAlignment="1" applyProtection="1">
      <alignment horizontal="left" vertical="center" wrapText="1" indent="1"/>
      <protection locked="0"/>
    </xf>
    <xf numFmtId="0" fontId="94" fillId="0" borderId="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0" fontId="125" fillId="82" borderId="0" xfId="0" applyFont="1" applyFill="1" applyBorder="1" applyAlignment="1" applyProtection="1">
      <alignment horizontal="center" vertical="center"/>
      <protection locked="0"/>
    </xf>
    <xf numFmtId="14" fontId="135"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5" xfId="0" applyFont="1" applyBorder="1" applyAlignment="1" applyProtection="1">
      <alignment horizontal="center" vertical="center"/>
    </xf>
    <xf numFmtId="0" fontId="81" fillId="0" borderId="36" xfId="0" applyFont="1" applyBorder="1" applyAlignment="1" applyProtection="1">
      <alignment horizontal="center" vertical="center"/>
    </xf>
    <xf numFmtId="0" fontId="81" fillId="0" borderId="56" xfId="0" applyFont="1" applyBorder="1" applyAlignment="1" applyProtection="1">
      <alignment horizontal="center" vertical="center"/>
    </xf>
    <xf numFmtId="0" fontId="81" fillId="0" borderId="41" xfId="0" applyFont="1" applyBorder="1" applyAlignment="1" applyProtection="1">
      <alignment horizontal="center" vertical="center"/>
    </xf>
    <xf numFmtId="0" fontId="81" fillId="0" borderId="55" xfId="0" applyFont="1" applyBorder="1" applyAlignment="1" applyProtection="1">
      <alignment horizontal="center" vertical="center"/>
    </xf>
    <xf numFmtId="0" fontId="81" fillId="0" borderId="41"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5" xfId="0" applyFont="1" applyBorder="1" applyAlignment="1" applyProtection="1">
      <alignment horizontal="left" wrapText="1"/>
    </xf>
    <xf numFmtId="0" fontId="81" fillId="0" borderId="41"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5" xfId="0" applyFont="1" applyBorder="1" applyAlignment="1" applyProtection="1">
      <alignment horizontal="left" vertical="center"/>
    </xf>
    <xf numFmtId="0" fontId="0" fillId="85" borderId="39" xfId="0" applyFill="1" applyBorder="1" applyAlignment="1" applyProtection="1">
      <alignment horizontal="left" wrapText="1"/>
      <protection locked="0"/>
    </xf>
    <xf numFmtId="0" fontId="0" fillId="85" borderId="40" xfId="0" applyFill="1" applyBorder="1" applyAlignment="1" applyProtection="1">
      <alignment horizontal="left" wrapText="1"/>
      <protection locked="0"/>
    </xf>
    <xf numFmtId="0" fontId="0" fillId="85" borderId="45" xfId="0" applyFill="1" applyBorder="1" applyAlignment="1" applyProtection="1">
      <alignment horizontal="left" wrapText="1"/>
      <protection locked="0"/>
    </xf>
    <xf numFmtId="0" fontId="0" fillId="85" borderId="41" xfId="0" applyFill="1" applyBorder="1" applyAlignment="1" applyProtection="1">
      <alignment horizontal="left" wrapText="1"/>
      <protection locked="0"/>
    </xf>
    <xf numFmtId="0" fontId="0" fillId="85" borderId="0" xfId="0" applyFill="1" applyBorder="1" applyAlignment="1" applyProtection="1">
      <alignment horizontal="left" wrapText="1"/>
      <protection locked="0"/>
    </xf>
    <xf numFmtId="0" fontId="0" fillId="85" borderId="55" xfId="0" applyFill="1" applyBorder="1" applyAlignment="1" applyProtection="1">
      <alignment horizontal="left" wrapText="1"/>
      <protection locked="0"/>
    </xf>
    <xf numFmtId="0" fontId="0" fillId="85" borderId="41" xfId="0" applyFill="1" applyBorder="1" applyAlignment="1" applyProtection="1">
      <alignment horizontal="left" vertical="top" wrapText="1"/>
      <protection locked="0"/>
    </xf>
    <xf numFmtId="0" fontId="0" fillId="85" borderId="0" xfId="0" applyFill="1" applyBorder="1" applyAlignment="1" applyProtection="1">
      <alignment horizontal="left" vertical="top" wrapText="1"/>
      <protection locked="0"/>
    </xf>
    <xf numFmtId="0" fontId="0" fillId="85" borderId="55" xfId="0" applyFill="1" applyBorder="1" applyAlignment="1" applyProtection="1">
      <alignment horizontal="left" vertical="top" wrapText="1"/>
      <protection locked="0"/>
    </xf>
    <xf numFmtId="0" fontId="0" fillId="87" borderId="41" xfId="0" applyFill="1" applyBorder="1" applyAlignment="1" applyProtection="1">
      <alignment horizontal="left" wrapText="1"/>
      <protection locked="0"/>
    </xf>
    <xf numFmtId="0" fontId="0" fillId="87" borderId="0" xfId="0" applyFill="1" applyBorder="1" applyAlignment="1" applyProtection="1">
      <alignment horizontal="left" wrapText="1"/>
      <protection locked="0"/>
    </xf>
    <xf numFmtId="0" fontId="115" fillId="0" borderId="41" xfId="0" applyFont="1" applyBorder="1" applyAlignment="1" applyProtection="1">
      <alignment horizontal="left" vertical="center"/>
    </xf>
    <xf numFmtId="0" fontId="115" fillId="0" borderId="0" xfId="0" applyFont="1" applyBorder="1" applyAlignment="1" applyProtection="1">
      <alignment horizontal="left" vertical="center"/>
    </xf>
    <xf numFmtId="0" fontId="115" fillId="0" borderId="37" xfId="0" applyFont="1" applyBorder="1" applyAlignment="1" applyProtection="1">
      <alignment horizontal="left" vertical="center"/>
    </xf>
    <xf numFmtId="0" fontId="115" fillId="0" borderId="43" xfId="0" applyFont="1" applyBorder="1" applyAlignment="1" applyProtection="1">
      <alignment horizontal="left" vertical="center"/>
    </xf>
    <xf numFmtId="0" fontId="0" fillId="87" borderId="39" xfId="0" applyFill="1" applyBorder="1" applyAlignment="1" applyProtection="1">
      <alignment horizontal="left" vertical="top" wrapText="1"/>
      <protection locked="0"/>
    </xf>
    <xf numFmtId="0" fontId="0" fillId="87" borderId="40" xfId="0" applyFill="1" applyBorder="1" applyAlignment="1" applyProtection="1">
      <alignment horizontal="left" vertical="top" wrapText="1"/>
      <protection locked="0"/>
    </xf>
    <xf numFmtId="0" fontId="0" fillId="87" borderId="45" xfId="0" applyFill="1" applyBorder="1" applyAlignment="1" applyProtection="1">
      <alignment horizontal="left" vertical="top" wrapText="1"/>
      <protection locked="0"/>
    </xf>
    <xf numFmtId="0" fontId="0" fillId="87" borderId="41" xfId="0" applyFill="1" applyBorder="1" applyAlignment="1" applyProtection="1">
      <alignment horizontal="left" vertical="top" wrapText="1"/>
      <protection locked="0"/>
    </xf>
    <xf numFmtId="0" fontId="0" fillId="87" borderId="0" xfId="0" applyFill="1" applyBorder="1" applyAlignment="1" applyProtection="1">
      <alignment horizontal="left" vertical="top" wrapText="1"/>
      <protection locked="0"/>
    </xf>
    <xf numFmtId="0" fontId="0" fillId="87" borderId="55" xfId="0" applyFill="1" applyBorder="1" applyAlignment="1" applyProtection="1">
      <alignment horizontal="left" vertical="top" wrapText="1"/>
      <protection locked="0"/>
    </xf>
    <xf numFmtId="0" fontId="144" fillId="0" borderId="0" xfId="5" applyFont="1" applyAlignment="1">
      <alignment horizontal="center" vertical="top" wrapText="1"/>
    </xf>
    <xf numFmtId="0" fontId="2" fillId="0" borderId="0" xfId="5" applyAlignment="1">
      <alignment vertical="top" wrapText="1"/>
    </xf>
    <xf numFmtId="0" fontId="137" fillId="0" borderId="1" xfId="5" applyFont="1" applyBorder="1" applyAlignment="1">
      <alignment horizontal="left" vertical="top" wrapText="1"/>
    </xf>
    <xf numFmtId="0" fontId="2" fillId="0" borderId="1" xfId="5" applyBorder="1" applyAlignment="1">
      <alignment vertical="top" wrapText="1"/>
    </xf>
    <xf numFmtId="0" fontId="141" fillId="0" borderId="1" xfId="5" applyFont="1" applyBorder="1" applyAlignment="1">
      <alignment horizontal="left" vertical="top" wrapText="1"/>
    </xf>
    <xf numFmtId="0" fontId="137" fillId="0" borderId="0" xfId="5" applyFont="1" applyAlignment="1">
      <alignment horizontal="center" vertical="top" wrapText="1"/>
    </xf>
    <xf numFmtId="0" fontId="137" fillId="65" borderId="1" xfId="5" applyFont="1" applyFill="1" applyBorder="1" applyAlignment="1">
      <alignment horizontal="left" vertical="top" wrapText="1"/>
    </xf>
    <xf numFmtId="0" fontId="2" fillId="65" borderId="1" xfId="5" applyFill="1" applyBorder="1" applyAlignment="1">
      <alignment vertical="top" wrapText="1"/>
    </xf>
    <xf numFmtId="0" fontId="137" fillId="0" borderId="1" xfId="5" applyFont="1" applyBorder="1" applyAlignment="1">
      <alignment horizontal="center" vertical="center" wrapText="1"/>
    </xf>
    <xf numFmtId="0" fontId="26" fillId="0" borderId="1" xfId="5" applyFont="1" applyBorder="1" applyAlignment="1">
      <alignment horizontal="left" vertical="top" wrapText="1"/>
    </xf>
    <xf numFmtId="0" fontId="141" fillId="0" borderId="1" xfId="5" applyFont="1" applyBorder="1" applyAlignment="1">
      <alignment horizontal="center" vertical="top"/>
    </xf>
    <xf numFmtId="0" fontId="2" fillId="0" borderId="1" xfId="5" applyBorder="1" applyAlignment="1">
      <alignment vertical="top"/>
    </xf>
    <xf numFmtId="49" fontId="137" fillId="0" borderId="1" xfId="5" applyNumberFormat="1" applyFont="1" applyBorder="1" applyAlignment="1">
      <alignment horizontal="center" vertical="center" wrapText="1"/>
    </xf>
    <xf numFmtId="0" fontId="22" fillId="0" borderId="0" xfId="5" applyFont="1" applyAlignment="1">
      <alignment horizontal="right"/>
    </xf>
    <xf numFmtId="0" fontId="2" fillId="0" borderId="0" xfId="5" applyAlignment="1">
      <alignment horizontal="right"/>
    </xf>
    <xf numFmtId="49" fontId="22" fillId="0" borderId="0" xfId="5" applyNumberFormat="1" applyFont="1" applyAlignment="1">
      <alignment horizontal="left" wrapText="1"/>
    </xf>
    <xf numFmtId="0" fontId="2" fillId="0" borderId="0" xfId="5" applyAlignment="1">
      <alignment wrapText="1"/>
    </xf>
    <xf numFmtId="9" fontId="101" fillId="77" borderId="3" xfId="0" applyNumberFormat="1" applyFont="1" applyFill="1" applyBorder="1" applyAlignment="1">
      <alignment horizontal="center" vertical="center"/>
    </xf>
    <xf numFmtId="9" fontId="101" fillId="77" borderId="27" xfId="0" applyNumberFormat="1" applyFont="1" applyFill="1" applyBorder="1" applyAlignment="1">
      <alignment horizontal="center" vertical="center"/>
    </xf>
    <xf numFmtId="0" fontId="101" fillId="77" borderId="3" xfId="0" applyFont="1" applyFill="1" applyBorder="1" applyAlignment="1">
      <alignment horizontal="center" vertical="center"/>
    </xf>
    <xf numFmtId="0" fontId="101" fillId="77" borderId="27" xfId="0" applyFont="1" applyFill="1" applyBorder="1" applyAlignment="1">
      <alignment horizontal="center" vertical="center"/>
    </xf>
    <xf numFmtId="9" fontId="101" fillId="80" borderId="3" xfId="0" applyNumberFormat="1" applyFont="1" applyFill="1" applyBorder="1" applyAlignment="1">
      <alignment horizontal="center" vertical="center" wrapText="1"/>
    </xf>
    <xf numFmtId="9" fontId="101" fillId="80" borderId="27" xfId="0" applyNumberFormat="1" applyFont="1" applyFill="1" applyBorder="1" applyAlignment="1">
      <alignment horizontal="center" vertical="center" wrapText="1"/>
    </xf>
    <xf numFmtId="9" fontId="101" fillId="77" borderId="4" xfId="0" applyNumberFormat="1" applyFont="1" applyFill="1" applyBorder="1" applyAlignment="1">
      <alignment horizontal="center" vertical="center"/>
    </xf>
    <xf numFmtId="0" fontId="82" fillId="79" borderId="1" xfId="0" applyFont="1" applyFill="1" applyBorder="1" applyAlignment="1">
      <alignment horizontal="center"/>
    </xf>
    <xf numFmtId="0" fontId="82" fillId="74" borderId="1" xfId="0" applyFont="1" applyFill="1" applyBorder="1" applyAlignment="1">
      <alignment horizontal="center"/>
    </xf>
    <xf numFmtId="0" fontId="82" fillId="0" borderId="0" xfId="0" applyFont="1" applyBorder="1" applyAlignment="1">
      <alignment vertical="center"/>
    </xf>
    <xf numFmtId="9" fontId="101" fillId="80" borderId="4" xfId="0" applyNumberFormat="1" applyFont="1" applyFill="1" applyBorder="1" applyAlignment="1">
      <alignment horizontal="center" vertical="center" wrapText="1"/>
    </xf>
    <xf numFmtId="0" fontId="82" fillId="0" borderId="0" xfId="0" applyFont="1" applyBorder="1"/>
    <xf numFmtId="0" fontId="113" fillId="0" borderId="0" xfId="0" applyFont="1" applyAlignment="1">
      <alignment horizontal="center"/>
    </xf>
    <xf numFmtId="0" fontId="113" fillId="0" borderId="1" xfId="0" applyFont="1" applyBorder="1" applyAlignment="1">
      <alignment horizontal="center"/>
    </xf>
    <xf numFmtId="0" fontId="129" fillId="87"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164" fontId="91" fillId="0" borderId="2" xfId="3225" applyFont="1" applyFill="1" applyBorder="1" applyAlignment="1">
      <alignment horizontal="center" vertical="top" wrapText="1"/>
    </xf>
    <xf numFmtId="164" fontId="91" fillId="0" borderId="30" xfId="3225" applyFont="1" applyFill="1" applyBorder="1" applyAlignment="1">
      <alignment horizontal="center" vertical="top" wrapText="1"/>
    </xf>
    <xf numFmtId="164" fontId="91" fillId="0" borderId="31" xfId="3225" applyFont="1" applyFill="1" applyBorder="1" applyAlignment="1">
      <alignment horizontal="center" vertical="top" wrapText="1"/>
    </xf>
    <xf numFmtId="4" fontId="87" fillId="87" borderId="3" xfId="0" applyNumberFormat="1" applyFont="1" applyFill="1" applyBorder="1" applyAlignment="1">
      <alignment horizontal="center" vertical="center" wrapText="1"/>
    </xf>
    <xf numFmtId="4" fontId="87" fillId="87" borderId="27"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97" fillId="67" borderId="3" xfId="0" applyFont="1" applyFill="1" applyBorder="1" applyAlignment="1">
      <alignment horizontal="left" vertical="center" wrapText="1" indent="1"/>
    </xf>
    <xf numFmtId="0" fontId="97" fillId="67" borderId="27" xfId="0" applyFont="1" applyFill="1" applyBorder="1" applyAlignment="1">
      <alignment horizontal="left" vertical="center" wrapText="1" indent="1"/>
    </xf>
    <xf numFmtId="0" fontId="128" fillId="0" borderId="0" xfId="0" applyFont="1" applyBorder="1" applyAlignment="1">
      <alignment horizontal="left" vertical="top" wrapText="1"/>
    </xf>
    <xf numFmtId="199" fontId="87" fillId="87" borderId="3" xfId="0" applyNumberFormat="1" applyFont="1" applyFill="1" applyBorder="1" applyAlignment="1">
      <alignment horizontal="center" vertical="center" wrapText="1"/>
    </xf>
    <xf numFmtId="199" fontId="87" fillId="87" borderId="27" xfId="0" applyNumberFormat="1" applyFont="1" applyFill="1" applyBorder="1" applyAlignment="1">
      <alignment horizontal="center" vertical="center" wrapText="1"/>
    </xf>
    <xf numFmtId="199" fontId="87" fillId="87" borderId="4" xfId="0" applyNumberFormat="1" applyFont="1" applyFill="1" applyBorder="1" applyAlignment="1">
      <alignment horizontal="center" vertical="center" wrapText="1"/>
    </xf>
    <xf numFmtId="0" fontId="94" fillId="0" borderId="39" xfId="9"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96" fillId="0" borderId="37" xfId="0" applyNumberFormat="1" applyFont="1" applyBorder="1" applyAlignment="1">
      <alignment horizontal="left" vertical="top" wrapText="1"/>
    </xf>
    <xf numFmtId="49" fontId="96" fillId="0" borderId="36" xfId="0" applyNumberFormat="1" applyFont="1" applyBorder="1" applyAlignment="1">
      <alignment horizontal="left" vertical="top" wrapText="1"/>
    </xf>
    <xf numFmtId="0" fontId="97" fillId="67" borderId="3" xfId="0" applyFont="1" applyFill="1" applyBorder="1" applyAlignment="1">
      <alignment horizontal="left" vertical="center" wrapText="1"/>
    </xf>
    <xf numFmtId="0" fontId="97" fillId="67" borderId="27" xfId="0" applyFont="1" applyFill="1" applyBorder="1" applyAlignment="1">
      <alignment horizontal="left" vertical="center" wrapText="1"/>
    </xf>
    <xf numFmtId="49" fontId="89" fillId="0" borderId="39" xfId="9" applyNumberFormat="1" applyFont="1" applyFill="1" applyBorder="1" applyAlignment="1">
      <alignment horizontal="left" vertical="top" wrapText="1"/>
    </xf>
    <xf numFmtId="49" fontId="84" fillId="0" borderId="40" xfId="9" applyNumberFormat="1" applyFont="1" applyFill="1" applyBorder="1" applyAlignment="1">
      <alignment horizontal="left" vertical="top" wrapText="1"/>
    </xf>
    <xf numFmtId="49" fontId="89" fillId="71" borderId="41"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49" fontId="92" fillId="0" borderId="41"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49" fontId="80" fillId="0" borderId="39" xfId="0" applyNumberFormat="1" applyFont="1" applyFill="1" applyBorder="1" applyAlignment="1" applyProtection="1">
      <alignment horizontal="left" vertical="top" wrapText="1"/>
      <protection locked="0"/>
    </xf>
    <xf numFmtId="49" fontId="80" fillId="0" borderId="40" xfId="0" applyNumberFormat="1" applyFont="1" applyFill="1" applyBorder="1" applyAlignment="1" applyProtection="1">
      <alignment horizontal="left" vertical="top"/>
      <protection locked="0"/>
    </xf>
    <xf numFmtId="0" fontId="94" fillId="0" borderId="35" xfId="9" applyFont="1" applyFill="1" applyBorder="1" applyAlignment="1">
      <alignment horizontal="left" vertical="center" wrapText="1" indent="1"/>
    </xf>
    <xf numFmtId="0" fontId="94" fillId="0" borderId="36" xfId="9" applyFont="1" applyFill="1" applyBorder="1" applyAlignment="1">
      <alignment horizontal="left" vertical="center" wrapText="1" indent="1"/>
    </xf>
    <xf numFmtId="0" fontId="94" fillId="69" borderId="1" xfId="9" applyFont="1" applyFill="1" applyBorder="1" applyAlignment="1">
      <alignment horizontal="left" vertical="center" wrapText="1" indent="1"/>
    </xf>
  </cellXfs>
  <cellStyles count="3239">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12" xfId="3232"/>
    <cellStyle name="Обычный 13" xfId="3238"/>
    <cellStyle name="Обычный 2" xfId="2"/>
    <cellStyle name="Обычный 2 2" xfId="8"/>
    <cellStyle name="Обычный 2 2 2" xfId="9"/>
    <cellStyle name="Обычный 2 2 2 2" xfId="759"/>
    <cellStyle name="Обычный 2 2 2 2 2" xfId="3236"/>
    <cellStyle name="Обычный 2 2 3" xfId="760"/>
    <cellStyle name="Обычный 2 2 4" xfId="761"/>
    <cellStyle name="Обычный 2 2 7" xfId="3235"/>
    <cellStyle name="Обычный 2 2_Лист1" xfId="3234"/>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6 2" xfId="3237"/>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 3" xfId="3233"/>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FF00"/>
      <color rgb="FFCCFFFF"/>
      <color rgb="FF95B3D7"/>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2" name="Стрелка влево 1"/>
        <xdr:cNvSpPr/>
      </xdr:nvSpPr>
      <xdr:spPr>
        <a:xfrm>
          <a:off x="1992630" y="7505700"/>
          <a:ext cx="364998" cy="37795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3" name="Стрелка влево 2"/>
        <xdr:cNvSpPr/>
      </xdr:nvSpPr>
      <xdr:spPr>
        <a:xfrm>
          <a:off x="1932567" y="2951631"/>
          <a:ext cx="429768" cy="37526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4" name="Стрелка влево 3"/>
        <xdr:cNvSpPr/>
      </xdr:nvSpPr>
      <xdr:spPr>
        <a:xfrm>
          <a:off x="1959461" y="5981702"/>
          <a:ext cx="401193" cy="366297"/>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5" name="Стрелка влево 4"/>
        <xdr:cNvSpPr/>
      </xdr:nvSpPr>
      <xdr:spPr>
        <a:xfrm>
          <a:off x="1950496" y="4457698"/>
          <a:ext cx="410718" cy="375263"/>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oneCellAnchor>
    <xdr:from>
      <xdr:col>0</xdr:col>
      <xdr:colOff>1122218</xdr:colOff>
      <xdr:row>43</xdr:row>
      <xdr:rowOff>28109</xdr:rowOff>
    </xdr:from>
    <xdr:ext cx="6005202" cy="6625862"/>
    <xdr:pic>
      <xdr:nvPicPr>
        <xdr:cNvPr id="6" name="Рисунок 5"/>
        <xdr:cNvPicPr>
          <a:picLocks noChangeAspect="1"/>
        </xdr:cNvPicPr>
      </xdr:nvPicPr>
      <xdr:blipFill>
        <a:blip xmlns:r="http://schemas.openxmlformats.org/officeDocument/2006/relationships" r:embed="rId1"/>
        <a:stretch>
          <a:fillRect/>
        </a:stretch>
      </xdr:blipFill>
      <xdr:spPr>
        <a:xfrm>
          <a:off x="588818" y="8219609"/>
          <a:ext cx="6005202" cy="662586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rt.ru\FSPR\Users\Sergey.Y.Lisitsyn\Desktop\&#1052;&#1072;&#1090;&#1077;&#1088;&#1080;&#1072;&#1083;&#1099;\&#1044;&#1077;&#1082;&#1072;&#1089;&#1090;&#1086;&#1084;&#1080;&#1079;&#1072;&#1094;&#1080;&#1103;\ERPEXT-40053\&#1042;&#1085;&#1077;&#1087;&#1083;&#1072;&#1085;&#1086;&#1074;&#1072;&#1103;%20(&#1085;&#1086;&#10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D0300132\Users\Pavel.Katelin\Desktop\&#1086;&#1073;&#1097;&#1072;&#1103;%20&#1085;&#1072;&#1096;&#1072;\&#1056;&#1072;&#1089;&#1094;&#1077;&#1085;&#1082;&#1080;%20&#1042;2&#1042;,%20&#1042;2&#1057;%20&#1087;&#1088;&#1086;&#1088;&#1072;&#1073;&#1086;&#1090;&#1082;&#1072;%202019\&#1050;&#1086;&#1087;&#1080;&#1103;%20&#1056;&#1072;&#1089;&#1095;&#1077;&#1090;%20&#1059;&#1050;&#1042;%202(&#1089;%20&#1080;&#1090;&#1086;&#1075;&#1086;&#10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r.rt.ru\FSPR\Users\GAYVOR~1\AppData\Local\Temp\Rar$DIa0.094\158_&#1055;&#1088;&#1080;&#1083;&#1086;&#1078;&#1077;&#1085;&#1080;&#1077;%20&#8470;%204%20&#1082;%20&#1076;&#1086;&#1075;&#1086;&#1074;&#1086;&#1088;&#1091;%20-%20&#1050;&#1072;&#1083;&#1100;&#1082;&#1091;&#1083;&#1103;&#1090;&#1086;&#1088;%20&#1048;&#1085;&#1076;&#1077;&#1082;&#1089;&#1072;&#1094;&#1080;&#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ение"/>
      <sheetName val="УКВ Свод"/>
      <sheetName val="Ед.расценки"/>
      <sheetName val="FTTB (Стандарт)"/>
      <sheetName val="FTTB (Малоэтажка)"/>
      <sheetName val="FTTB (Модернизация)"/>
      <sheetName val="PON (стандарт)"/>
      <sheetName val="PON (малоэтажка)"/>
      <sheetName val="Комплекс (УКВ)"/>
      <sheetName val="УКВ для ТЭО"/>
    </sheetNames>
    <sheetDataSet>
      <sheetData sheetId="0" refreshError="1"/>
      <sheetData sheetId="1" refreshError="1"/>
      <sheetData sheetId="2" refreshError="1"/>
      <sheetData sheetId="3">
        <row r="20">
          <cell r="W20">
            <v>13.421296296296298</v>
          </cell>
        </row>
      </sheetData>
      <sheetData sheetId="4">
        <row r="18">
          <cell r="R18">
            <v>97.863618827160494</v>
          </cell>
        </row>
      </sheetData>
      <sheetData sheetId="5">
        <row r="20">
          <cell r="P20">
            <v>0</v>
          </cell>
          <cell r="U20">
            <v>66.421875</v>
          </cell>
          <cell r="Z20">
            <v>66.421875</v>
          </cell>
          <cell r="AE20">
            <v>66.421875</v>
          </cell>
          <cell r="AJ20">
            <v>66.421875</v>
          </cell>
          <cell r="AO20">
            <v>66.421875</v>
          </cell>
          <cell r="AT20">
            <v>66.421875</v>
          </cell>
        </row>
        <row r="21">
          <cell r="P21">
            <v>297.91666666666669</v>
          </cell>
          <cell r="U21">
            <v>297.91666666666669</v>
          </cell>
          <cell r="Z21">
            <v>297.91666666666669</v>
          </cell>
          <cell r="AE21">
            <v>297.91666666666669</v>
          </cell>
          <cell r="AJ21">
            <v>297.91666666666669</v>
          </cell>
          <cell r="AO21">
            <v>297.91666666666669</v>
          </cell>
          <cell r="AT21">
            <v>297.91666666666669</v>
          </cell>
        </row>
        <row r="22">
          <cell r="P22">
            <v>0</v>
          </cell>
          <cell r="U22">
            <v>2228.550675</v>
          </cell>
          <cell r="Z22">
            <v>2485.6911375000004</v>
          </cell>
          <cell r="AE22">
            <v>2228.550675</v>
          </cell>
          <cell r="AJ22">
            <v>3027.17805</v>
          </cell>
          <cell r="AO22">
            <v>3614.0082750000001</v>
          </cell>
          <cell r="AT22">
            <v>3240.1453500000002</v>
          </cell>
        </row>
        <row r="23">
          <cell r="P23">
            <v>2.75</v>
          </cell>
          <cell r="U23">
            <v>365.52550833333339</v>
          </cell>
          <cell r="Z23">
            <v>407.38422083333347</v>
          </cell>
          <cell r="AE23">
            <v>365.52550833333339</v>
          </cell>
          <cell r="AJ23">
            <v>530.19835000000012</v>
          </cell>
          <cell r="AO23">
            <v>591.05777500000011</v>
          </cell>
          <cell r="AT23">
            <v>530.19835000000012</v>
          </cell>
        </row>
        <row r="24">
          <cell r="P24">
            <v>25</v>
          </cell>
          <cell r="U24">
            <v>25</v>
          </cell>
          <cell r="Z24">
            <v>25</v>
          </cell>
          <cell r="AE24">
            <v>25</v>
          </cell>
          <cell r="AJ24">
            <v>25</v>
          </cell>
          <cell r="AO24">
            <v>25</v>
          </cell>
          <cell r="AT24">
            <v>25</v>
          </cell>
        </row>
        <row r="25">
          <cell r="P25">
            <v>325.66666666666669</v>
          </cell>
          <cell r="U25">
            <v>2983.4147249999996</v>
          </cell>
          <cell r="Z25">
            <v>3282.4139000000005</v>
          </cell>
          <cell r="AE25">
            <v>2983.4147249999996</v>
          </cell>
          <cell r="AJ25">
            <v>3946.7149416666666</v>
          </cell>
          <cell r="AO25">
            <v>4594.4045916666664</v>
          </cell>
          <cell r="AT25">
            <v>4159.6822416666673</v>
          </cell>
        </row>
      </sheetData>
      <sheetData sheetId="6">
        <row r="19">
          <cell r="S19">
            <v>277.24319097222218</v>
          </cell>
        </row>
      </sheetData>
      <sheetData sheetId="7">
        <row r="18">
          <cell r="Q18">
            <v>577.58998119212958</v>
          </cell>
        </row>
      </sheetData>
      <sheetData sheetId="8">
        <row r="11">
          <cell r="D11">
            <v>58.565656565656568</v>
          </cell>
          <cell r="N11">
            <v>55.687272727272727</v>
          </cell>
          <cell r="O11">
            <v>54.692857142857143</v>
          </cell>
        </row>
        <row r="12">
          <cell r="N12">
            <v>1695.030303030303</v>
          </cell>
          <cell r="O12">
            <v>1664.7619047619048</v>
          </cell>
        </row>
        <row r="13">
          <cell r="N13">
            <v>220.36969696969697</v>
          </cell>
          <cell r="O13">
            <v>216.4345238095238</v>
          </cell>
        </row>
        <row r="14">
          <cell r="N14">
            <v>32.633333333333333</v>
          </cell>
          <cell r="O14">
            <v>32.050595238095241</v>
          </cell>
        </row>
        <row r="15">
          <cell r="N15">
            <v>2003.7206060606061</v>
          </cell>
          <cell r="O15">
            <v>1967.9398809523809</v>
          </cell>
        </row>
        <row r="16">
          <cell r="N16">
            <v>503.21249999999998</v>
          </cell>
          <cell r="O16">
            <v>494.2265625</v>
          </cell>
        </row>
        <row r="17">
          <cell r="N17">
            <v>503.21249999999998</v>
          </cell>
          <cell r="O17">
            <v>494.2265625</v>
          </cell>
        </row>
        <row r="18">
          <cell r="N18">
            <v>2506.933106060606</v>
          </cell>
          <cell r="O18">
            <v>2462.1664434523809</v>
          </cell>
        </row>
      </sheetData>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асчет Коэф. по курсу USD"/>
      <sheetName val="Калькулятор Индексации "/>
    </sheetNames>
    <sheetDataSet>
      <sheetData sheetId="0" refreshError="1"/>
      <sheetData sheetId="1">
        <row r="12">
          <cell r="A12" t="str">
            <v>1.1</v>
          </cell>
          <cell r="B12" t="str">
            <v>Строительство сетей абонентского доступа по технологии FTTb в Cстандартной застройке и в Новостройках  (дома выше 3-х этажей):</v>
          </cell>
          <cell r="C12" t="str">
            <v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v>
          </cell>
          <cell r="H12" t="str">
            <v xml:space="preserve">Не применяется совместно с Работами пунктов с 6.1÷6.3; 6.5÷ 6.8; 6.21÷6.24 </v>
          </cell>
        </row>
        <row r="13">
          <cell r="A13" t="str">
            <v>1.1.1</v>
          </cell>
          <cell r="B13" t="str">
            <v>- для Домохозяйств, охваченных по технологии FTTB с проникновением до 50% включительно,  с применением минимального шага проникновения 5%</v>
          </cell>
          <cell r="C13"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3" t="str">
            <v>порт</v>
          </cell>
          <cell r="E13">
            <v>1788.27</v>
          </cell>
          <cell r="F13">
            <v>328.95</v>
          </cell>
          <cell r="G13">
            <v>1459.32</v>
          </cell>
          <cell r="I13" t="str">
            <v>Индексация</v>
          </cell>
        </row>
        <row r="14">
          <cell r="A14" t="str">
            <v>1.1.2</v>
          </cell>
          <cell r="B14" t="str">
            <v>- для Домохозяйств, охваченных по технологии FTTB с проникновением от 50 % до 80% включительно, с применением минимального шага проникновения 5%</v>
          </cell>
          <cell r="D14" t="str">
            <v>порт</v>
          </cell>
          <cell r="E14">
            <v>1591.37</v>
          </cell>
          <cell r="F14">
            <v>267.55</v>
          </cell>
          <cell r="G14">
            <v>1323.82</v>
          </cell>
          <cell r="H14" t="str">
            <v>-</v>
          </cell>
          <cell r="I14" t="str">
            <v>Индексация</v>
          </cell>
        </row>
        <row r="15">
          <cell r="A15" t="str">
            <v>1.1.3</v>
          </cell>
          <cell r="B15" t="str">
            <v>- для Домохозяйств, охваченных по технологии FTTB с проникновением выше 80 %,  с применением минимального шага проникновения 5%</v>
          </cell>
          <cell r="D15" t="str">
            <v>порт</v>
          </cell>
          <cell r="E15">
            <v>1533.97</v>
          </cell>
          <cell r="F15">
            <v>246.46</v>
          </cell>
          <cell r="G15">
            <v>1287.51</v>
          </cell>
          <cell r="H15" t="str">
            <v>-</v>
          </cell>
          <cell r="I15" t="str">
            <v>Индексация</v>
          </cell>
        </row>
        <row r="16">
          <cell r="A16" t="str">
            <v>1.2</v>
          </cell>
          <cell r="B16" t="str">
            <v>Строительство сетей FTTB в Комплексных Новостройках:</v>
          </cell>
          <cell r="C16" t="str">
            <v>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v>
          </cell>
          <cell r="H16" t="str">
            <v xml:space="preserve">
Не применяется совместно с Работами пунктов 6.3; 6.5÷ 6.7; 6.21÷6.24</v>
          </cell>
        </row>
        <row r="17">
          <cell r="A17" t="str">
            <v>1.2.1</v>
          </cell>
          <cell r="B17" t="str">
            <v>- для Домохозяйств, охваченных по технологии FTTB с проникновением 100 %</v>
          </cell>
          <cell r="C17"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7" t="str">
            <v>порт</v>
          </cell>
          <cell r="E17">
            <v>2470.61</v>
          </cell>
          <cell r="F17">
            <v>291.45</v>
          </cell>
          <cell r="G17">
            <v>2179.1600000000003</v>
          </cell>
          <cell r="H17" t="str">
            <v>Допускается применение расценки для объектов Новостройки, с потребностью от Коммерческого блока в  ДРС FTTb GE-4 пары на 1 ДХ под 100% проникновение</v>
          </cell>
          <cell r="I17" t="str">
            <v>Индексация</v>
          </cell>
        </row>
        <row r="18">
          <cell r="A18" t="str">
            <v>Строительство сетей FTTB малоэтажная застройка (дома до 3-х этажей, включительно)</v>
          </cell>
          <cell r="D18" t="str">
            <v>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v>
          </cell>
        </row>
        <row r="19">
          <cell r="A19" t="str">
            <v>1.3</v>
          </cell>
          <cell r="B19" t="str">
            <v>Строительство сетей абонентского доступа по технологии FTTb (ДРС FTTb FE -2 пары на 1 ДХ) в домах малоэтажной застройки</v>
          </cell>
          <cell r="C19" t="str">
            <v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v>
          </cell>
          <cell r="H19" t="str">
            <v xml:space="preserve">Не применяется совместно с Работами пунктов с 6.1÷6.3; 6.5÷ 6.8; 6.21÷6.24 </v>
          </cell>
        </row>
        <row r="20">
          <cell r="A20" t="str">
            <v>1.3.1</v>
          </cell>
          <cell r="B20" t="str">
            <v>- для Домохозяйств, охваченных по технологии FTTB с проникновением до 50% включительно, с применением минимального шага проникновения 5%</v>
          </cell>
          <cell r="D20" t="str">
            <v>порт</v>
          </cell>
          <cell r="E20">
            <v>1851.8</v>
          </cell>
          <cell r="F20">
            <v>385.38</v>
          </cell>
          <cell r="G20">
            <v>1466.42</v>
          </cell>
          <cell r="H20" t="str">
            <v>-</v>
          </cell>
          <cell r="I20" t="str">
            <v>Индексация</v>
          </cell>
        </row>
        <row r="21">
          <cell r="A21" t="str">
            <v>1.3.2</v>
          </cell>
          <cell r="B21" t="str">
            <v>- для Домохозяйств, охваченных по технологии FTTB с проникновением выше 50%,  с применением минимального шага проникновения 5%</v>
          </cell>
          <cell r="D21" t="str">
            <v>порт</v>
          </cell>
          <cell r="E21">
            <v>1653.26</v>
          </cell>
          <cell r="F21">
            <v>309.58999999999997</v>
          </cell>
          <cell r="G21">
            <v>1343.67</v>
          </cell>
          <cell r="H21" t="str">
            <v>-</v>
          </cell>
          <cell r="I21" t="str">
            <v>Индексация</v>
          </cell>
        </row>
        <row r="22">
          <cell r="A22" t="str">
            <v xml:space="preserve">Раздел 2. Новое строительство сетей ШПД  по технологии GPON </v>
          </cell>
        </row>
        <row r="23">
          <cell r="A23" t="str">
            <v>Строительство сетей ШПД  по технологии GPON в городской черте</v>
          </cell>
          <cell r="D23" t="str">
            <v>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v>
          </cell>
        </row>
        <row r="24">
          <cell r="A24" t="str">
            <v>2.1</v>
          </cell>
          <cell r="B24" t="str">
            <v>Строительство сетей абонентского доступа по технологии GPON в сегменте Стандартной застройки и Новостройках (дома выше 3-х этажей):</v>
          </cell>
          <cell r="C24" t="str">
            <v>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4" t="str">
            <v>порт 1-го каскада</v>
          </cell>
          <cell r="E24">
            <v>3745.8</v>
          </cell>
          <cell r="F24">
            <v>524.33000000000004</v>
          </cell>
          <cell r="G24">
            <v>3221.4700000000003</v>
          </cell>
          <cell r="H24" t="str">
            <v xml:space="preserve">Не применяется совместно с Работами пунктов с  6.5÷ 6.15; 6.21÷ 6.24 </v>
          </cell>
          <cell r="I24" t="str">
            <v>Индексация</v>
          </cell>
        </row>
        <row r="25">
          <cell r="A25" t="str">
            <v>2.2</v>
          </cell>
          <cell r="B25" t="str">
            <v>Строительство сетей абонентского доступа по технологии GPON в сегменте малоэтажной застройки (дома до 3-х этажей, включительно):</v>
          </cell>
          <cell r="C25" t="str">
            <v>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5" t="str">
            <v>порт 1-го каскада</v>
          </cell>
          <cell r="E25">
            <v>5056.8599999999997</v>
          </cell>
          <cell r="F25">
            <v>545.25</v>
          </cell>
          <cell r="G25">
            <v>4511.6099999999997</v>
          </cell>
          <cell r="H25" t="str">
            <v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v>
          </cell>
          <cell r="I25" t="str">
            <v>Индексация</v>
          </cell>
        </row>
        <row r="26">
          <cell r="A26" t="str">
            <v>2.3</v>
          </cell>
          <cell r="B26" t="str">
            <v>Строительство сетей абонентского доступа по технологии GPON Комплексных Новостройках:</v>
          </cell>
          <cell r="C26" t="str">
            <v>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v>
          </cell>
          <cell r="D26" t="str">
            <v>порт 1-го каскада</v>
          </cell>
          <cell r="E26">
            <v>3641.55</v>
          </cell>
          <cell r="F26">
            <v>211.26</v>
          </cell>
          <cell r="G26">
            <v>3430.29</v>
          </cell>
          <cell r="H26" t="str">
            <v xml:space="preserve">Не применяется совместно с Работами пунктов с  6.5÷6.7; 6.9÷6.15; 6.21÷ 6.24 </v>
          </cell>
          <cell r="I26" t="str">
            <v>Индексация</v>
          </cell>
        </row>
        <row r="27">
          <cell r="A27" t="str">
            <v>Раздел 3. Новое строительство сетей ШПД по технологии  FTTН  (GPON) в коттеджных посёлках</v>
          </cell>
        </row>
        <row r="28">
          <cell r="A28" t="str">
            <v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v>
          </cell>
        </row>
        <row r="29">
          <cell r="A29" t="str">
            <v>3.1</v>
          </cell>
          <cell r="B29" t="str">
            <v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v>
          </cell>
          <cell r="C29" t="str">
            <v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29"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0">
          <cell r="A30" t="str">
            <v>3.1.1</v>
          </cell>
          <cell r="B30" t="str">
            <v>ВОК 4 -16 волокон</v>
          </cell>
          <cell r="D30" t="str">
            <v>1 км трассы кабеля</v>
          </cell>
          <cell r="E30">
            <v>233985.14</v>
          </cell>
          <cell r="F30">
            <v>24974.69</v>
          </cell>
          <cell r="G30">
            <v>209010.45</v>
          </cell>
          <cell r="H30" t="str">
            <v>-</v>
          </cell>
          <cell r="I30" t="str">
            <v>Индексация</v>
          </cell>
        </row>
        <row r="31">
          <cell r="A31" t="str">
            <v>3.1.2</v>
          </cell>
          <cell r="B31" t="str">
            <v>ВОК 24- 48 волокон</v>
          </cell>
          <cell r="D31" t="str">
            <v>1 км трассы кабеля</v>
          </cell>
          <cell r="E31">
            <v>264489.51</v>
          </cell>
          <cell r="F31">
            <v>25779.15</v>
          </cell>
          <cell r="G31">
            <v>238710.36000000002</v>
          </cell>
          <cell r="H31" t="str">
            <v>-</v>
          </cell>
          <cell r="I31" t="str">
            <v>Индексация</v>
          </cell>
        </row>
        <row r="32">
          <cell r="A32" t="str">
            <v>3.1.3</v>
          </cell>
          <cell r="B32" t="str">
            <v>ВОК более 48 волокон</v>
          </cell>
          <cell r="D32" t="str">
            <v>1 км трассы кабеля</v>
          </cell>
          <cell r="E32">
            <v>308159.61</v>
          </cell>
          <cell r="F32">
            <v>27862.2</v>
          </cell>
          <cell r="G32">
            <v>280297.40999999997</v>
          </cell>
          <cell r="H32" t="str">
            <v>-</v>
          </cell>
          <cell r="I32" t="str">
            <v>Индексация</v>
          </cell>
        </row>
        <row r="33">
          <cell r="A33" t="str">
            <v>3.2</v>
          </cell>
          <cell r="B33" t="str">
            <v xml:space="preserve"> Прокладка и монтаж ВОК в грунте, включая землеустроительное дело, топографо-геодезические работы, согласования</v>
          </cell>
          <cell r="C33" t="str">
            <v>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v>
          </cell>
          <cell r="H33"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4">
          <cell r="A34" t="str">
            <v>3.2.1</v>
          </cell>
          <cell r="B34" t="str">
            <v>ВОК 4 -16 волокон</v>
          </cell>
          <cell r="D34" t="str">
            <v>1 км трассы кабеля</v>
          </cell>
          <cell r="E34">
            <v>497159.43</v>
          </cell>
          <cell r="F34">
            <v>92783</v>
          </cell>
          <cell r="G34">
            <v>404376.43</v>
          </cell>
          <cell r="H34" t="str">
            <v>-</v>
          </cell>
          <cell r="I34" t="str">
            <v>Индексация</v>
          </cell>
        </row>
        <row r="35">
          <cell r="A35" t="str">
            <v>3.2.2</v>
          </cell>
          <cell r="B35" t="str">
            <v>ВОК 24- 48 волокон</v>
          </cell>
          <cell r="D35" t="str">
            <v>1 км трассы кабеля</v>
          </cell>
          <cell r="E35">
            <v>532716.85</v>
          </cell>
          <cell r="F35">
            <v>94245.14</v>
          </cell>
          <cell r="G35">
            <v>438471.70999999996</v>
          </cell>
          <cell r="H35" t="str">
            <v>-</v>
          </cell>
          <cell r="I35" t="str">
            <v>Индексация</v>
          </cell>
        </row>
        <row r="36">
          <cell r="A36" t="str">
            <v>3.2.3</v>
          </cell>
          <cell r="B36" t="str">
            <v>ВОК более 48 волокон</v>
          </cell>
          <cell r="D36" t="str">
            <v>1 км трассы кабеля</v>
          </cell>
          <cell r="E36">
            <v>602890.93999999994</v>
          </cell>
          <cell r="F36">
            <v>102793.52</v>
          </cell>
          <cell r="G36">
            <v>500097.41999999993</v>
          </cell>
          <cell r="H36" t="str">
            <v>-</v>
          </cell>
          <cell r="I36" t="str">
            <v>Индексация</v>
          </cell>
        </row>
        <row r="37">
          <cell r="A37" t="str">
            <v>3.3</v>
          </cell>
          <cell r="B37" t="str">
            <v xml:space="preserve"> Прокладка и монтаж ВОК по существующим опорам (трубостойкам, между зданиями)</v>
          </cell>
          <cell r="C37" t="str">
            <v>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37"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8">
          <cell r="A38" t="str">
            <v>3.3.1</v>
          </cell>
          <cell r="B38" t="str">
            <v>ВОК 4 -16 волокон</v>
          </cell>
          <cell r="D38" t="str">
            <v>1 км трассы кабеля</v>
          </cell>
          <cell r="E38">
            <v>251384.35</v>
          </cell>
          <cell r="F38">
            <v>33235.629999999997</v>
          </cell>
          <cell r="G38">
            <v>218148.72</v>
          </cell>
          <cell r="H38" t="str">
            <v>-</v>
          </cell>
          <cell r="I38" t="str">
            <v>Индексация</v>
          </cell>
        </row>
        <row r="39">
          <cell r="A39" t="str">
            <v>3.3.2</v>
          </cell>
          <cell r="B39" t="str">
            <v>ВОК 24- 48 волокон</v>
          </cell>
          <cell r="D39" t="str">
            <v>1 км трассы кабеля</v>
          </cell>
          <cell r="E39">
            <v>283170.28000000003</v>
          </cell>
          <cell r="F39">
            <v>34057.82</v>
          </cell>
          <cell r="G39">
            <v>249112.46000000002</v>
          </cell>
          <cell r="H39" t="str">
            <v>-</v>
          </cell>
          <cell r="I39" t="str">
            <v>Индексация</v>
          </cell>
        </row>
        <row r="40">
          <cell r="A40" t="str">
            <v>3.3.3</v>
          </cell>
          <cell r="B40" t="str">
            <v>ВОК более 48 волокон</v>
          </cell>
          <cell r="D40" t="str">
            <v>1 км трассы кабеля</v>
          </cell>
          <cell r="E40">
            <v>326634.21999999997</v>
          </cell>
          <cell r="F40">
            <v>36152.730000000003</v>
          </cell>
          <cell r="G40">
            <v>290481.49</v>
          </cell>
          <cell r="H40" t="str">
            <v>-</v>
          </cell>
          <cell r="I40" t="str">
            <v>Индексация</v>
          </cell>
        </row>
        <row r="41">
          <cell r="A41" t="str">
            <v>4.2</v>
          </cell>
          <cell r="B41" t="str">
            <v xml:space="preserve"> Прокладка и монтаж ВОК в кабельной канализации, включая внутриобъектовые работы </v>
          </cell>
          <cell r="C41" t="str">
            <v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41"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42">
          <cell r="A42" t="str">
            <v>4.2.1</v>
          </cell>
          <cell r="B42" t="str">
            <v>ВОК ёмкостью  до 8 волокон включительно</v>
          </cell>
          <cell r="D42" t="str">
            <v xml:space="preserve">1 км трассы кабеля </v>
          </cell>
          <cell r="E42">
            <v>133572.09</v>
          </cell>
          <cell r="F42">
            <v>20568.189999999999</v>
          </cell>
          <cell r="G42">
            <v>113003.9</v>
          </cell>
          <cell r="H42" t="str">
            <v>-</v>
          </cell>
          <cell r="I42" t="str">
            <v>Индексация</v>
          </cell>
        </row>
        <row r="43">
          <cell r="A43" t="str">
            <v>4.2.2</v>
          </cell>
          <cell r="B43" t="str">
            <v>ВОК ёмкостью более  8 до 16 волокон включительно</v>
          </cell>
          <cell r="D43" t="str">
            <v xml:space="preserve">1 км трассы кабеля </v>
          </cell>
          <cell r="E43">
            <v>137960.64000000001</v>
          </cell>
          <cell r="F43">
            <v>20568.189999999999</v>
          </cell>
          <cell r="G43">
            <v>117392.45000000001</v>
          </cell>
          <cell r="H43" t="str">
            <v>-</v>
          </cell>
          <cell r="I43" t="str">
            <v>Индексация</v>
          </cell>
        </row>
        <row r="44">
          <cell r="A44" t="str">
            <v>4.2.3</v>
          </cell>
          <cell r="B44" t="str">
            <v>ВОК ёмкостью  более 16 до 24 волокон включительно</v>
          </cell>
          <cell r="D44" t="str">
            <v xml:space="preserve">1 км трассы кабеля </v>
          </cell>
          <cell r="E44">
            <v>141926.41</v>
          </cell>
          <cell r="F44">
            <v>20568.189999999999</v>
          </cell>
          <cell r="G44">
            <v>121358.22</v>
          </cell>
          <cell r="H44" t="str">
            <v>-</v>
          </cell>
          <cell r="I44" t="str">
            <v>Индексация</v>
          </cell>
        </row>
        <row r="45">
          <cell r="A45" t="str">
            <v>4.2.4</v>
          </cell>
          <cell r="B45" t="str">
            <v>ВОК ёмкостью  более 24 до 32 волокон включительно</v>
          </cell>
          <cell r="D45" t="str">
            <v xml:space="preserve">1 км трассы кабеля </v>
          </cell>
          <cell r="E45">
            <v>147184.76</v>
          </cell>
          <cell r="F45">
            <v>20568.189999999999</v>
          </cell>
          <cell r="G45">
            <v>126616.57</v>
          </cell>
          <cell r="H45" t="str">
            <v>-</v>
          </cell>
          <cell r="I45" t="str">
            <v>Индексация</v>
          </cell>
        </row>
        <row r="46">
          <cell r="A46" t="str">
            <v>4.2.5</v>
          </cell>
          <cell r="B46" t="str">
            <v>ВОК ёмкостью более 32 до 48 волокон включительно</v>
          </cell>
          <cell r="D46" t="str">
            <v xml:space="preserve">1 км трассы кабеля </v>
          </cell>
          <cell r="E46">
            <v>158121.07999999999</v>
          </cell>
          <cell r="F46">
            <v>20568.189999999999</v>
          </cell>
          <cell r="G46">
            <v>137552.88999999998</v>
          </cell>
          <cell r="H46" t="str">
            <v>-</v>
          </cell>
          <cell r="I46" t="str">
            <v>Индексация</v>
          </cell>
        </row>
        <row r="47">
          <cell r="A47" t="str">
            <v>4.2.6</v>
          </cell>
          <cell r="B47" t="str">
            <v>ВОК ёмкостью более  48 волокон до 96 включительно</v>
          </cell>
          <cell r="D47" t="str">
            <v xml:space="preserve">1 км трассы кабеля </v>
          </cell>
          <cell r="E47">
            <v>186983.53</v>
          </cell>
          <cell r="F47">
            <v>20568.189999999999</v>
          </cell>
          <cell r="G47">
            <v>166415.34</v>
          </cell>
          <cell r="H47" t="str">
            <v>-</v>
          </cell>
          <cell r="I47" t="str">
            <v>Индексация</v>
          </cell>
        </row>
        <row r="48">
          <cell r="A48" t="str">
            <v>4.2.7</v>
          </cell>
          <cell r="B48" t="str">
            <v>ВОК ёмкостью 144 волокна</v>
          </cell>
          <cell r="D48" t="str">
            <v xml:space="preserve">1 км трассы кабеля </v>
          </cell>
          <cell r="E48">
            <v>216978.08</v>
          </cell>
          <cell r="F48">
            <v>20568.189999999999</v>
          </cell>
          <cell r="G48">
            <v>196409.88999999998</v>
          </cell>
          <cell r="H48" t="str">
            <v>-</v>
          </cell>
          <cell r="I48" t="str">
            <v>Индексация</v>
          </cell>
        </row>
        <row r="49">
          <cell r="A49" t="str">
            <v>4.3</v>
          </cell>
          <cell r="B49" t="str">
            <v xml:space="preserve"> Прокладка и монтаж ВОК в грунте, включая внутриобъектовые работы </v>
          </cell>
          <cell r="C49" t="str">
            <v>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v>
          </cell>
          <cell r="H49"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0">
          <cell r="A50" t="str">
            <v>4.3.1</v>
          </cell>
          <cell r="B50" t="str">
            <v>ВОК ёмкостью  до 8 волокон включительно</v>
          </cell>
          <cell r="D50" t="str">
            <v xml:space="preserve">1 км трассы кабеля </v>
          </cell>
          <cell r="E50">
            <v>307381.51</v>
          </cell>
          <cell r="F50">
            <v>72537.399999999994</v>
          </cell>
          <cell r="G50">
            <v>234844.11000000002</v>
          </cell>
          <cell r="H50" t="str">
            <v>-</v>
          </cell>
          <cell r="I50" t="str">
            <v>Индексация</v>
          </cell>
        </row>
        <row r="51">
          <cell r="A51" t="str">
            <v>4.3.2</v>
          </cell>
          <cell r="B51" t="str">
            <v>ВОК ёмкостью более  8 до 16 волокон включительно</v>
          </cell>
          <cell r="D51" t="str">
            <v xml:space="preserve">1 км трассы кабеля </v>
          </cell>
          <cell r="E51">
            <v>311896.46000000002</v>
          </cell>
          <cell r="F51">
            <v>72537.399999999994</v>
          </cell>
          <cell r="G51">
            <v>239359.06000000003</v>
          </cell>
          <cell r="H51" t="str">
            <v>-</v>
          </cell>
          <cell r="I51" t="str">
            <v>Индексация</v>
          </cell>
        </row>
        <row r="52">
          <cell r="A52" t="str">
            <v>4.3.3</v>
          </cell>
          <cell r="B52" t="str">
            <v>ВОК ёмкостью  более 16 до 24 волокон включительно</v>
          </cell>
          <cell r="D52" t="str">
            <v xml:space="preserve">1 км трассы кабеля </v>
          </cell>
          <cell r="E52">
            <v>318640.86</v>
          </cell>
          <cell r="F52">
            <v>72537.399999999994</v>
          </cell>
          <cell r="G52">
            <v>246103.46</v>
          </cell>
          <cell r="H52" t="str">
            <v>-</v>
          </cell>
          <cell r="I52" t="str">
            <v>Индексация</v>
          </cell>
        </row>
        <row r="53">
          <cell r="A53" t="str">
            <v>4.3.4</v>
          </cell>
          <cell r="B53" t="str">
            <v>ВОК ёмкостью  более 24 до 32 волокон включительно</v>
          </cell>
          <cell r="D53" t="str">
            <v xml:space="preserve">1 км трассы кабеля </v>
          </cell>
          <cell r="E53">
            <v>323757.74</v>
          </cell>
          <cell r="F53">
            <v>72537.399999999994</v>
          </cell>
          <cell r="G53">
            <v>251220.34</v>
          </cell>
          <cell r="H53" t="str">
            <v>-</v>
          </cell>
          <cell r="I53" t="str">
            <v>Индексация</v>
          </cell>
        </row>
        <row r="54">
          <cell r="A54" t="str">
            <v>4.3.5</v>
          </cell>
          <cell r="B54" t="str">
            <v>ВОК ёмкостью более 32 до 48 волокон включительно</v>
          </cell>
          <cell r="D54" t="str">
            <v xml:space="preserve">1 км трассы кабеля </v>
          </cell>
          <cell r="E54">
            <v>335396.78999999998</v>
          </cell>
          <cell r="F54">
            <v>72537.399999999994</v>
          </cell>
          <cell r="G54">
            <v>262859.39</v>
          </cell>
          <cell r="H54" t="str">
            <v>-</v>
          </cell>
          <cell r="I54" t="str">
            <v>Индексация</v>
          </cell>
        </row>
        <row r="55">
          <cell r="A55" t="str">
            <v>4.3.6</v>
          </cell>
          <cell r="B55" t="str">
            <v>ВОК ёмкостью более  48 волокон до 96 включительно</v>
          </cell>
          <cell r="D55" t="str">
            <v xml:space="preserve">1 км трассы кабеля </v>
          </cell>
          <cell r="E55">
            <v>381775.8</v>
          </cell>
          <cell r="F55">
            <v>72537.399999999994</v>
          </cell>
          <cell r="G55">
            <v>309238.40000000002</v>
          </cell>
          <cell r="H55" t="str">
            <v>-</v>
          </cell>
          <cell r="I55" t="str">
            <v>Индексация</v>
          </cell>
        </row>
        <row r="56">
          <cell r="A56" t="str">
            <v>4.3.7</v>
          </cell>
          <cell r="B56" t="str">
            <v>ВОК ёмкостью 144 волокна</v>
          </cell>
          <cell r="D56" t="str">
            <v xml:space="preserve">1 км трассы кабеля </v>
          </cell>
          <cell r="E56">
            <v>413175.09</v>
          </cell>
          <cell r="F56">
            <v>72537.399999999994</v>
          </cell>
          <cell r="G56">
            <v>340637.69000000006</v>
          </cell>
          <cell r="H56" t="str">
            <v>-</v>
          </cell>
          <cell r="I56" t="str">
            <v>Индексация</v>
          </cell>
        </row>
        <row r="57">
          <cell r="A57" t="str">
            <v>4.4</v>
          </cell>
          <cell r="B57" t="str">
            <v xml:space="preserve"> Прокладка и монтаж ВОК  по существующим опорам (трубостойкам, между зданиями), включая внутриобъектовые работы</v>
          </cell>
          <cell r="C57" t="str">
            <v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v>
          </cell>
          <cell r="H57"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8">
          <cell r="A58" t="str">
            <v>4.4.1</v>
          </cell>
          <cell r="B58" t="str">
            <v>ВОК ёмкостью  до 8 волокон включительно</v>
          </cell>
          <cell r="D58" t="str">
            <v xml:space="preserve">1 км трассы кабеля </v>
          </cell>
          <cell r="E58">
            <v>143431.04999999999</v>
          </cell>
          <cell r="F58">
            <v>31870.959999999999</v>
          </cell>
          <cell r="G58">
            <v>111560.09</v>
          </cell>
          <cell r="H58" t="str">
            <v>-</v>
          </cell>
          <cell r="I58" t="str">
            <v>Индексация</v>
          </cell>
        </row>
        <row r="59">
          <cell r="A59" t="str">
            <v>4.4.2</v>
          </cell>
          <cell r="B59" t="str">
            <v>ВОК ёмкостью более  8 до 16 волокон включительно</v>
          </cell>
          <cell r="D59" t="str">
            <v xml:space="preserve">1 км трассы кабеля </v>
          </cell>
          <cell r="E59">
            <v>149459.95000000001</v>
          </cell>
          <cell r="F59">
            <v>31870.959999999999</v>
          </cell>
          <cell r="G59">
            <v>117588.99000000002</v>
          </cell>
          <cell r="H59" t="str">
            <v>-</v>
          </cell>
          <cell r="I59" t="str">
            <v>Индексация</v>
          </cell>
        </row>
        <row r="60">
          <cell r="A60" t="str">
            <v>4.4.3</v>
          </cell>
          <cell r="B60" t="str">
            <v>ВОК ёмкостью  более 16 до 24 волокон включительно</v>
          </cell>
          <cell r="D60" t="str">
            <v xml:space="preserve">1 км трассы кабеля </v>
          </cell>
          <cell r="E60">
            <v>155655.06</v>
          </cell>
          <cell r="F60">
            <v>31870.959999999999</v>
          </cell>
          <cell r="G60">
            <v>123784.1</v>
          </cell>
          <cell r="H60" t="str">
            <v>-</v>
          </cell>
          <cell r="I60" t="str">
            <v>Индексация</v>
          </cell>
        </row>
        <row r="61">
          <cell r="A61" t="str">
            <v>4.4.4</v>
          </cell>
          <cell r="B61" t="str">
            <v>ВОК ёмкостью  более 24 до 32 волокон включительно</v>
          </cell>
          <cell r="D61" t="str">
            <v xml:space="preserve">1 км трассы кабеля </v>
          </cell>
          <cell r="E61">
            <v>161829.76999999999</v>
          </cell>
          <cell r="F61">
            <v>31870.959999999999</v>
          </cell>
          <cell r="G61">
            <v>129958.81</v>
          </cell>
          <cell r="H61" t="str">
            <v>-</v>
          </cell>
          <cell r="I61" t="str">
            <v>Индексация</v>
          </cell>
        </row>
        <row r="62">
          <cell r="A62" t="str">
            <v>4.4.5</v>
          </cell>
          <cell r="B62" t="str">
            <v>ВОК ёмкостью более 32 до 48 волокон включительно</v>
          </cell>
          <cell r="D62" t="str">
            <v xml:space="preserve">1 км трассы кабеля </v>
          </cell>
          <cell r="E62">
            <v>170467.51</v>
          </cell>
          <cell r="F62">
            <v>31870.959999999999</v>
          </cell>
          <cell r="G62">
            <v>138596.55000000002</v>
          </cell>
          <cell r="H62" t="str">
            <v>-</v>
          </cell>
          <cell r="I62" t="str">
            <v>Индексация</v>
          </cell>
        </row>
        <row r="63">
          <cell r="A63" t="str">
            <v>4.4.6</v>
          </cell>
          <cell r="B63" t="str">
            <v>ВОК ёмкостью более  48 волокон до 96 включительно</v>
          </cell>
          <cell r="D63" t="str">
            <v xml:space="preserve">1 км трассы кабеля </v>
          </cell>
          <cell r="E63">
            <v>199193.48</v>
          </cell>
          <cell r="F63">
            <v>31870.959999999999</v>
          </cell>
          <cell r="G63">
            <v>167322.52000000002</v>
          </cell>
          <cell r="H63" t="str">
            <v>-</v>
          </cell>
          <cell r="I63" t="str">
            <v>Индексация</v>
          </cell>
        </row>
        <row r="64">
          <cell r="A64" t="str">
            <v>4.4.7</v>
          </cell>
          <cell r="B64" t="str">
            <v>ВОК ёмкостью 144 волокна</v>
          </cell>
          <cell r="D64" t="str">
            <v xml:space="preserve">1 км трассы кабеля </v>
          </cell>
          <cell r="E64">
            <v>229703.3</v>
          </cell>
          <cell r="F64">
            <v>31870.959999999999</v>
          </cell>
          <cell r="G64">
            <v>197832.34</v>
          </cell>
          <cell r="H64" t="str">
            <v>-</v>
          </cell>
          <cell r="I64" t="str">
            <v>Индексация</v>
          </cell>
        </row>
        <row r="65">
          <cell r="A65" t="str">
            <v>4.5</v>
          </cell>
          <cell r="B65" t="str">
            <v xml:space="preserve">Монтаж оптического кросса  (ШКОН, ШКОС) </v>
          </cell>
          <cell r="C65" t="str">
            <v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v>
          </cell>
        </row>
        <row r="66">
          <cell r="A66" t="str">
            <v>4.5.1</v>
          </cell>
          <cell r="B66" t="str">
            <v>ёмкостью до 8 портов включительно</v>
          </cell>
          <cell r="D66" t="str">
            <v>1 оптический кросс</v>
          </cell>
          <cell r="E66">
            <v>1997.47</v>
          </cell>
          <cell r="F66">
            <v>715.46</v>
          </cell>
          <cell r="G66">
            <v>1282.01</v>
          </cell>
          <cell r="H66" t="str">
            <v>Не применимо совместно с расценками пп. 4.2÷4.4; 6.56÷6.58</v>
          </cell>
          <cell r="I66" t="str">
            <v>Индексация</v>
          </cell>
        </row>
        <row r="67">
          <cell r="A67" t="str">
            <v>4.5.2</v>
          </cell>
          <cell r="B67" t="str">
            <v>ёмкостью более 8 до 16 портов включительно</v>
          </cell>
          <cell r="D67" t="str">
            <v>1 оптический кросс</v>
          </cell>
          <cell r="E67">
            <v>2162.7800000000002</v>
          </cell>
          <cell r="F67">
            <v>715.46</v>
          </cell>
          <cell r="G67">
            <v>1447.3200000000002</v>
          </cell>
          <cell r="H67" t="str">
            <v>Не применимо совместно с расценками пп. 4.2÷4.4; 6.56÷6.58</v>
          </cell>
          <cell r="I67" t="str">
            <v>Индексация</v>
          </cell>
        </row>
        <row r="68">
          <cell r="A68" t="str">
            <v>4.5.3</v>
          </cell>
          <cell r="B68" t="str">
            <v>ёмкостью более 16 до 24 портов включительно</v>
          </cell>
          <cell r="D68" t="str">
            <v>1 оптический кросс</v>
          </cell>
          <cell r="E68">
            <v>4878.37</v>
          </cell>
          <cell r="F68">
            <v>715.46</v>
          </cell>
          <cell r="G68">
            <v>4162.91</v>
          </cell>
          <cell r="H68" t="str">
            <v>Не применимо совместно с расценками пп. 4.2÷4.4; 6.56÷6.58</v>
          </cell>
          <cell r="I68" t="str">
            <v>Индексация</v>
          </cell>
        </row>
        <row r="69">
          <cell r="A69" t="str">
            <v>4.5.4</v>
          </cell>
          <cell r="B69" t="str">
            <v>ёмкостью более 24 до 32 портов включительно</v>
          </cell>
          <cell r="D69" t="str">
            <v>1 оптический кросс</v>
          </cell>
          <cell r="E69">
            <v>6504.12</v>
          </cell>
          <cell r="F69">
            <v>715.46</v>
          </cell>
          <cell r="G69">
            <v>5788.66</v>
          </cell>
          <cell r="H69" t="str">
            <v>Не применимо совместно с расценками пп. 4.2÷4.4; 6.56÷6.58</v>
          </cell>
          <cell r="I69" t="str">
            <v>Индексация</v>
          </cell>
        </row>
        <row r="70">
          <cell r="A70" t="str">
            <v>4.5.5</v>
          </cell>
          <cell r="B70" t="str">
            <v>ёмкостью более 32 до 48 портов включительно</v>
          </cell>
          <cell r="D70" t="str">
            <v>1 оптический кросс</v>
          </cell>
          <cell r="E70">
            <v>9497.42</v>
          </cell>
          <cell r="F70">
            <v>715.46</v>
          </cell>
          <cell r="G70">
            <v>8781.9599999999991</v>
          </cell>
          <cell r="H70" t="str">
            <v>Не применимо совместно с расценками пп. 4.2÷4.4; 6.56÷6.58</v>
          </cell>
          <cell r="I70" t="str">
            <v>Индексация</v>
          </cell>
        </row>
        <row r="71">
          <cell r="A71" t="str">
            <v>4.5.6</v>
          </cell>
          <cell r="B71" t="str">
            <v>ёмкостью более 48 до 96 портов включительно</v>
          </cell>
          <cell r="D71" t="str">
            <v>1 оптический кросс</v>
          </cell>
          <cell r="E71">
            <v>16062.86</v>
          </cell>
          <cell r="F71">
            <v>634.41999999999996</v>
          </cell>
          <cell r="G71">
            <v>15428.44</v>
          </cell>
          <cell r="H71" t="str">
            <v>Не применимо совместно с расценками пп. 4.2÷4.4; 6.56÷6.58</v>
          </cell>
          <cell r="I71" t="str">
            <v>Индексация</v>
          </cell>
        </row>
        <row r="72">
          <cell r="A72" t="str">
            <v>4.6</v>
          </cell>
          <cell r="B72" t="str">
            <v xml:space="preserve">Монтаж муфты на волоконно-оптическом кабеле </v>
          </cell>
          <cell r="C72" t="str">
            <v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v>
          </cell>
          <cell r="H72" t="str">
            <v>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v>
          </cell>
        </row>
        <row r="73">
          <cell r="A73" t="str">
            <v>4.6.1</v>
          </cell>
          <cell r="B73" t="str">
            <v>до 24 ОВ включительно (соединений)</v>
          </cell>
          <cell r="D73" t="str">
            <v>1 муфта</v>
          </cell>
          <cell r="E73">
            <v>8316</v>
          </cell>
          <cell r="F73">
            <v>685.38</v>
          </cell>
          <cell r="G73">
            <v>7630.62</v>
          </cell>
          <cell r="I73" t="str">
            <v>Индексация</v>
          </cell>
        </row>
        <row r="74">
          <cell r="A74" t="str">
            <v>4.6.2</v>
          </cell>
          <cell r="B74" t="str">
            <v>до 48 ОВ включительно (соединений)</v>
          </cell>
          <cell r="D74" t="str">
            <v>1 муфта</v>
          </cell>
          <cell r="E74">
            <v>14837.13</v>
          </cell>
          <cell r="F74">
            <v>1099.8900000000001</v>
          </cell>
          <cell r="G74">
            <v>13737.24</v>
          </cell>
          <cell r="I74" t="str">
            <v>Индексация</v>
          </cell>
        </row>
        <row r="75">
          <cell r="A75" t="str">
            <v>4.6.3</v>
          </cell>
          <cell r="B75" t="str">
            <v>до 96 ОВ включительно (соединений)</v>
          </cell>
          <cell r="D75" t="str">
            <v>1 муфта</v>
          </cell>
          <cell r="E75">
            <v>27856.62</v>
          </cell>
          <cell r="F75">
            <v>1820.61</v>
          </cell>
          <cell r="G75">
            <v>26036.01</v>
          </cell>
          <cell r="I75" t="str">
            <v>Индексация</v>
          </cell>
        </row>
        <row r="76">
          <cell r="A76" t="str">
            <v>4.6.4</v>
          </cell>
          <cell r="B76" t="str">
            <v>до 144 ОВ включительно (соединений)</v>
          </cell>
          <cell r="D76" t="str">
            <v>1 муфта</v>
          </cell>
          <cell r="E76">
            <v>39908.879999999997</v>
          </cell>
          <cell r="F76">
            <v>2255.2199999999998</v>
          </cell>
          <cell r="G76">
            <v>37653.659999999996</v>
          </cell>
          <cell r="I76" t="str">
            <v>Индексация</v>
          </cell>
        </row>
        <row r="77">
          <cell r="A77" t="str">
            <v>4.6.5</v>
          </cell>
          <cell r="B77" t="str">
            <v>до 288 ОВ включительно (соединений)</v>
          </cell>
          <cell r="D77" t="str">
            <v>1 муфта</v>
          </cell>
          <cell r="E77">
            <v>76336.92</v>
          </cell>
          <cell r="F77">
            <v>3635.28</v>
          </cell>
          <cell r="G77">
            <v>72701.64</v>
          </cell>
          <cell r="I77" t="str">
            <v>Индексация</v>
          </cell>
        </row>
        <row r="78">
          <cell r="A78" t="str">
            <v>4.7</v>
          </cell>
          <cell r="B78" t="str">
            <v>Прокладка и монтаж медного кабеля всех типов в канализации, включая внутриобъектовые работы</v>
          </cell>
          <cell r="C78" t="str">
            <v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7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79">
          <cell r="A79" t="str">
            <v>4.7.1</v>
          </cell>
          <cell r="B79" t="str">
            <v xml:space="preserve">ёмкостью 10 пар </v>
          </cell>
          <cell r="D79" t="str">
            <v>1 км трассы</v>
          </cell>
          <cell r="E79">
            <v>109218.55</v>
          </cell>
          <cell r="F79">
            <v>20568.189999999999</v>
          </cell>
          <cell r="G79">
            <v>88650.36</v>
          </cell>
          <cell r="H79" t="str">
            <v>-</v>
          </cell>
          <cell r="I79" t="str">
            <v>Индексация</v>
          </cell>
        </row>
        <row r="80">
          <cell r="A80" t="str">
            <v>4.7.2</v>
          </cell>
          <cell r="B80" t="str">
            <v xml:space="preserve">ёмкостью 20 пар </v>
          </cell>
          <cell r="D80" t="str">
            <v>1 км трассы</v>
          </cell>
          <cell r="E80">
            <v>134858.17000000001</v>
          </cell>
          <cell r="F80">
            <v>20568.189999999999</v>
          </cell>
          <cell r="G80">
            <v>114289.98000000001</v>
          </cell>
          <cell r="H80" t="str">
            <v>-</v>
          </cell>
          <cell r="I80" t="str">
            <v>Индексация</v>
          </cell>
        </row>
        <row r="81">
          <cell r="A81" t="str">
            <v>4.7.3</v>
          </cell>
          <cell r="B81" t="str">
            <v xml:space="preserve">ёмкостью 30 пар </v>
          </cell>
          <cell r="D81" t="str">
            <v>1 км трассы</v>
          </cell>
          <cell r="E81">
            <v>146503.37</v>
          </cell>
          <cell r="F81">
            <v>18831.53</v>
          </cell>
          <cell r="G81">
            <v>127671.84</v>
          </cell>
          <cell r="H81" t="str">
            <v>-</v>
          </cell>
          <cell r="I81" t="str">
            <v>Индексация</v>
          </cell>
        </row>
        <row r="82">
          <cell r="A82" t="str">
            <v>4.7.4</v>
          </cell>
          <cell r="B82" t="str">
            <v xml:space="preserve">ёмкостью  50 пар </v>
          </cell>
          <cell r="D82" t="str">
            <v>1 км трассы</v>
          </cell>
          <cell r="E82">
            <v>232074.93</v>
          </cell>
          <cell r="F82">
            <v>26166.799999999999</v>
          </cell>
          <cell r="G82">
            <v>205908.13</v>
          </cell>
          <cell r="H82" t="str">
            <v>-</v>
          </cell>
          <cell r="I82" t="str">
            <v>Индексация</v>
          </cell>
        </row>
        <row r="83">
          <cell r="A83" t="str">
            <v>4.7.5</v>
          </cell>
          <cell r="B83" t="str">
            <v>ёмкостью  100 пар</v>
          </cell>
          <cell r="D83" t="str">
            <v>1 км трассы</v>
          </cell>
          <cell r="E83">
            <v>420269.93</v>
          </cell>
          <cell r="F83">
            <v>32952.300000000003</v>
          </cell>
          <cell r="G83">
            <v>387317.63</v>
          </cell>
          <cell r="H83" t="str">
            <v>-</v>
          </cell>
          <cell r="I83" t="str">
            <v>Индексация</v>
          </cell>
        </row>
        <row r="84">
          <cell r="A84" t="str">
            <v>4.7.6</v>
          </cell>
          <cell r="B84" t="str">
            <v>ёмкостью  200 пар</v>
          </cell>
          <cell r="D84" t="str">
            <v>1 км трассы</v>
          </cell>
          <cell r="E84">
            <v>777615.19</v>
          </cell>
          <cell r="F84">
            <v>32952.300000000003</v>
          </cell>
          <cell r="G84">
            <v>744662.8899999999</v>
          </cell>
          <cell r="H84" t="str">
            <v>-</v>
          </cell>
          <cell r="I84" t="str">
            <v>Индексация</v>
          </cell>
        </row>
        <row r="85">
          <cell r="A85" t="str">
            <v>4.7.7</v>
          </cell>
          <cell r="B85" t="str">
            <v>ёмкостью 300 пар</v>
          </cell>
          <cell r="D85" t="str">
            <v>1 км трассы</v>
          </cell>
          <cell r="E85">
            <v>1128142.1100000001</v>
          </cell>
          <cell r="F85">
            <v>32952.300000000003</v>
          </cell>
          <cell r="G85">
            <v>1095189.81</v>
          </cell>
          <cell r="H85" t="str">
            <v>-</v>
          </cell>
          <cell r="I85" t="str">
            <v>Индексация</v>
          </cell>
        </row>
        <row r="86">
          <cell r="A86" t="str">
            <v>4.7.8</v>
          </cell>
          <cell r="B86" t="str">
            <v>ёмкостью  400 пар</v>
          </cell>
          <cell r="D86" t="str">
            <v>1 км трассы</v>
          </cell>
          <cell r="E86">
            <v>1499412.85</v>
          </cell>
          <cell r="F86">
            <v>32952.300000000003</v>
          </cell>
          <cell r="G86">
            <v>1466460.55</v>
          </cell>
          <cell r="H86" t="str">
            <v>-</v>
          </cell>
          <cell r="I86" t="str">
            <v>Индексация</v>
          </cell>
        </row>
        <row r="87">
          <cell r="A87" t="str">
            <v>4.7.9</v>
          </cell>
          <cell r="B87" t="str">
            <v>ёмкостью более 400 пар до 600 пар</v>
          </cell>
          <cell r="D87" t="str">
            <v>1 км трассы</v>
          </cell>
          <cell r="E87">
            <v>1992913.99</v>
          </cell>
          <cell r="F87">
            <v>32952.300000000003</v>
          </cell>
          <cell r="G87">
            <v>1959961.69</v>
          </cell>
          <cell r="H87" t="str">
            <v>-</v>
          </cell>
          <cell r="I87" t="str">
            <v>Индексация</v>
          </cell>
        </row>
        <row r="88">
          <cell r="A88" t="str">
            <v>4.8</v>
          </cell>
          <cell r="B88" t="str">
            <v xml:space="preserve">Прокладка и монтаж медного кабеля всех типов в грунт, включая внутриобъектовые работы </v>
          </cell>
          <cell r="C88" t="str">
            <v>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v>
          </cell>
          <cell r="H8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89">
          <cell r="A89" t="str">
            <v>4.8.1</v>
          </cell>
          <cell r="B89" t="str">
            <v xml:space="preserve">ёмкостью 10 пар </v>
          </cell>
          <cell r="D89" t="str">
            <v>1 км трассы</v>
          </cell>
          <cell r="E89">
            <v>246010.66</v>
          </cell>
          <cell r="F89">
            <v>72537.399999999994</v>
          </cell>
          <cell r="G89">
            <v>173473.26</v>
          </cell>
          <cell r="H89" t="str">
            <v>-</v>
          </cell>
          <cell r="I89" t="str">
            <v>Индексация</v>
          </cell>
        </row>
        <row r="90">
          <cell r="A90" t="str">
            <v>4.8.2</v>
          </cell>
          <cell r="B90" t="str">
            <v xml:space="preserve">ёмкостью 20 пар </v>
          </cell>
          <cell r="D90" t="str">
            <v>1 км трассы</v>
          </cell>
          <cell r="E90">
            <v>272195.26</v>
          </cell>
          <cell r="F90">
            <v>72537.399999999994</v>
          </cell>
          <cell r="G90">
            <v>199657.86000000002</v>
          </cell>
          <cell r="H90" t="str">
            <v>-</v>
          </cell>
          <cell r="I90" t="str">
            <v>Индексация</v>
          </cell>
        </row>
        <row r="91">
          <cell r="A91" t="str">
            <v>4.8.3</v>
          </cell>
          <cell r="B91" t="str">
            <v xml:space="preserve">ёмкостью 30 пар </v>
          </cell>
          <cell r="D91" t="str">
            <v>1 км трассы</v>
          </cell>
          <cell r="E91">
            <v>295894.89</v>
          </cell>
          <cell r="F91">
            <v>72087.62</v>
          </cell>
          <cell r="G91">
            <v>223807.27000000002</v>
          </cell>
          <cell r="H91" t="str">
            <v>-</v>
          </cell>
          <cell r="I91" t="str">
            <v>Индексация</v>
          </cell>
        </row>
        <row r="92">
          <cell r="A92" t="str">
            <v>4.8.4</v>
          </cell>
          <cell r="B92" t="str">
            <v xml:space="preserve">ёмкостью  50 пар </v>
          </cell>
          <cell r="D92" t="str">
            <v>1 км трассы</v>
          </cell>
          <cell r="E92">
            <v>349630.92</v>
          </cell>
          <cell r="F92">
            <v>72537.399999999994</v>
          </cell>
          <cell r="G92">
            <v>277093.52</v>
          </cell>
          <cell r="H92" t="str">
            <v>-</v>
          </cell>
          <cell r="I92" t="str">
            <v>Индексация</v>
          </cell>
        </row>
        <row r="93">
          <cell r="A93" t="str">
            <v>4.8.5</v>
          </cell>
          <cell r="B93" t="str">
            <v>ёмкостью  100 пар</v>
          </cell>
          <cell r="D93" t="str">
            <v>1 км трассы</v>
          </cell>
          <cell r="E93">
            <v>552916.68000000005</v>
          </cell>
          <cell r="F93">
            <v>102277.27</v>
          </cell>
          <cell r="G93">
            <v>450639.41000000003</v>
          </cell>
          <cell r="H93" t="str">
            <v>-</v>
          </cell>
          <cell r="I93" t="str">
            <v>Индексация</v>
          </cell>
        </row>
        <row r="94">
          <cell r="A94" t="str">
            <v>4.8.6</v>
          </cell>
          <cell r="B94" t="str">
            <v>ёмкостью  200 пар</v>
          </cell>
          <cell r="D94" t="str">
            <v>1 км трассы</v>
          </cell>
          <cell r="E94">
            <v>1005001.09</v>
          </cell>
          <cell r="F94">
            <v>116212.18</v>
          </cell>
          <cell r="G94">
            <v>888788.90999999992</v>
          </cell>
          <cell r="H94" t="str">
            <v>-</v>
          </cell>
          <cell r="I94" t="str">
            <v>Индексация</v>
          </cell>
        </row>
        <row r="95">
          <cell r="A95" t="str">
            <v>4.8.7</v>
          </cell>
          <cell r="B95" t="str">
            <v>ёмкостью 300 пар</v>
          </cell>
          <cell r="D95" t="str">
            <v>1 км трассы</v>
          </cell>
          <cell r="E95">
            <v>1404890.32</v>
          </cell>
          <cell r="F95">
            <v>116212.18</v>
          </cell>
          <cell r="G95">
            <v>1288678.1400000001</v>
          </cell>
          <cell r="H95" t="str">
            <v>-</v>
          </cell>
          <cell r="I95" t="str">
            <v>Индексация</v>
          </cell>
        </row>
        <row r="96">
          <cell r="A96" t="str">
            <v>4.8.8</v>
          </cell>
          <cell r="B96" t="str">
            <v>ёмкостью  400 пар</v>
          </cell>
          <cell r="D96" t="str">
            <v>1 км трассы</v>
          </cell>
          <cell r="E96">
            <v>1703798.5</v>
          </cell>
          <cell r="F96">
            <v>107859.92</v>
          </cell>
          <cell r="G96">
            <v>1595938.58</v>
          </cell>
          <cell r="H96" t="str">
            <v>-</v>
          </cell>
          <cell r="I96" t="str">
            <v>Индексация</v>
          </cell>
        </row>
        <row r="97">
          <cell r="A97" t="str">
            <v>4.8.9</v>
          </cell>
          <cell r="B97" t="str">
            <v>ёмкостью более 400 пар до 600 пар</v>
          </cell>
          <cell r="D97" t="str">
            <v>1 км трассы</v>
          </cell>
          <cell r="E97">
            <v>2087539.81</v>
          </cell>
          <cell r="F97">
            <v>101584.49</v>
          </cell>
          <cell r="G97">
            <v>1985955.32</v>
          </cell>
          <cell r="H97" t="str">
            <v>-</v>
          </cell>
          <cell r="I97" t="str">
            <v>Индексация</v>
          </cell>
        </row>
        <row r="98">
          <cell r="A98" t="str">
            <v>4.9</v>
          </cell>
          <cell r="B98" t="str">
            <v>Прокладка и монтаж медного кабеля  всех типов по опорам,  включая внутриобъектовые работы</v>
          </cell>
          <cell r="C98" t="str">
            <v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v>
          </cell>
          <cell r="H9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99">
          <cell r="A99" t="str">
            <v>4.9.1</v>
          </cell>
          <cell r="B99" t="str">
            <v xml:space="preserve">ёмкостью 10 пар </v>
          </cell>
          <cell r="D99" t="str">
            <v>1 км трассы</v>
          </cell>
          <cell r="E99">
            <v>147002.59</v>
          </cell>
          <cell r="F99">
            <v>31870.959999999999</v>
          </cell>
          <cell r="G99">
            <v>115131.63</v>
          </cell>
          <cell r="H99" t="str">
            <v>-</v>
          </cell>
          <cell r="I99" t="str">
            <v>Индексация</v>
          </cell>
        </row>
        <row r="100">
          <cell r="A100" t="str">
            <v>4.9.2</v>
          </cell>
          <cell r="B100" t="str">
            <v xml:space="preserve">ёмкостью 20 пар </v>
          </cell>
          <cell r="D100" t="str">
            <v>1 км трассы</v>
          </cell>
          <cell r="E100">
            <v>170850.72</v>
          </cell>
          <cell r="F100">
            <v>31870.959999999999</v>
          </cell>
          <cell r="G100">
            <v>138979.76</v>
          </cell>
          <cell r="H100" t="str">
            <v>-</v>
          </cell>
          <cell r="I100" t="str">
            <v>Индексация</v>
          </cell>
        </row>
        <row r="101">
          <cell r="A101" t="str">
            <v>4.9.3</v>
          </cell>
          <cell r="B101" t="str">
            <v xml:space="preserve">ёмкостью 30 пар </v>
          </cell>
          <cell r="D101" t="str">
            <v>1 км трассы</v>
          </cell>
          <cell r="E101">
            <v>175041.73</v>
          </cell>
          <cell r="F101">
            <v>28724.58</v>
          </cell>
          <cell r="G101">
            <v>146317.15000000002</v>
          </cell>
          <cell r="H101" t="str">
            <v>-</v>
          </cell>
          <cell r="I101" t="str">
            <v>Индексация</v>
          </cell>
        </row>
        <row r="102">
          <cell r="A102" t="str">
            <v>4.9.4</v>
          </cell>
          <cell r="B102" t="str">
            <v xml:space="preserve">ёмкостью  50 пар </v>
          </cell>
          <cell r="D102" t="str">
            <v>1 км трассы</v>
          </cell>
          <cell r="E102">
            <v>232074.93</v>
          </cell>
          <cell r="F102">
            <v>34718.82</v>
          </cell>
          <cell r="G102">
            <v>197356.11</v>
          </cell>
          <cell r="H102" t="str">
            <v>-</v>
          </cell>
          <cell r="I102" t="str">
            <v>Индексация</v>
          </cell>
        </row>
        <row r="103">
          <cell r="A103" t="str">
            <v>4.9.5</v>
          </cell>
          <cell r="B103" t="str">
            <v>ёмкостью  100 пар</v>
          </cell>
          <cell r="D103" t="str">
            <v>1 км трассы</v>
          </cell>
          <cell r="E103">
            <v>441768.19</v>
          </cell>
          <cell r="F103">
            <v>51060.47</v>
          </cell>
          <cell r="G103">
            <v>390707.72</v>
          </cell>
          <cell r="H103" t="str">
            <v>-</v>
          </cell>
          <cell r="I103" t="str">
            <v>Индексация</v>
          </cell>
        </row>
        <row r="104">
          <cell r="A104" t="str">
            <v>4.9.6</v>
          </cell>
          <cell r="B104" t="str">
            <v>ёмкостью  200 пар</v>
          </cell>
          <cell r="D104" t="str">
            <v>1 км трассы</v>
          </cell>
          <cell r="E104">
            <v>739141.31</v>
          </cell>
          <cell r="F104">
            <v>51060.47</v>
          </cell>
          <cell r="G104">
            <v>688080.84000000008</v>
          </cell>
          <cell r="H104" t="str">
            <v>-</v>
          </cell>
          <cell r="I104" t="str">
            <v>Индексация</v>
          </cell>
        </row>
        <row r="105">
          <cell r="A105" t="str">
            <v>4.9.7</v>
          </cell>
          <cell r="B105" t="str">
            <v>ёмкостью 300 пар</v>
          </cell>
          <cell r="D105" t="str">
            <v>1 км трассы</v>
          </cell>
          <cell r="E105">
            <v>1030033.15</v>
          </cell>
          <cell r="F105">
            <v>51060.47</v>
          </cell>
          <cell r="G105">
            <v>978972.68</v>
          </cell>
          <cell r="H105" t="str">
            <v>-</v>
          </cell>
          <cell r="I105" t="str">
            <v>Индексация</v>
          </cell>
        </row>
        <row r="106">
          <cell r="A106" t="str">
            <v>4.9.8</v>
          </cell>
          <cell r="B106" t="str">
            <v>ёмкостью  400 пар</v>
          </cell>
          <cell r="D106" t="str">
            <v>1 км трассы</v>
          </cell>
          <cell r="E106">
            <v>1382080.96</v>
          </cell>
          <cell r="F106">
            <v>51060.47</v>
          </cell>
          <cell r="G106">
            <v>1331020.49</v>
          </cell>
          <cell r="H106" t="str">
            <v>-</v>
          </cell>
          <cell r="I106" t="str">
            <v>Индексация</v>
          </cell>
        </row>
        <row r="107">
          <cell r="A107" t="str">
            <v>4.9.9</v>
          </cell>
          <cell r="B107" t="str">
            <v>ёмкостью более 400 пар до 600 пар</v>
          </cell>
          <cell r="D107" t="str">
            <v>1 км трассы</v>
          </cell>
          <cell r="E107">
            <v>1856593.82</v>
          </cell>
          <cell r="F107">
            <v>51060.47</v>
          </cell>
          <cell r="G107">
            <v>1805533.35</v>
          </cell>
          <cell r="H107" t="str">
            <v>-</v>
          </cell>
          <cell r="I107" t="str">
            <v>Индексация</v>
          </cell>
        </row>
        <row r="108">
          <cell r="A108" t="str">
            <v>4.10</v>
          </cell>
          <cell r="B108" t="str">
            <v xml:space="preserve">Монтаж муфты прямой/разветвительной  на  медном кабеле </v>
          </cell>
          <cell r="C108" t="str">
            <v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v>
          </cell>
          <cell r="H108" t="str">
            <v>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v>
          </cell>
        </row>
        <row r="109">
          <cell r="A109" t="str">
            <v>4.10.1</v>
          </cell>
          <cell r="B109" t="str">
            <v>до 10x2</v>
          </cell>
          <cell r="D109" t="str">
            <v>1 муфта</v>
          </cell>
          <cell r="E109">
            <v>1502.3</v>
          </cell>
          <cell r="F109">
            <v>138.31</v>
          </cell>
          <cell r="G109">
            <v>1363.99</v>
          </cell>
          <cell r="I109" t="str">
            <v>Индексация</v>
          </cell>
        </row>
        <row r="110">
          <cell r="A110" t="str">
            <v>4.10.2</v>
          </cell>
          <cell r="B110" t="str">
            <v>до 20x2</v>
          </cell>
          <cell r="D110" t="str">
            <v>1 муфта</v>
          </cell>
          <cell r="E110">
            <v>2704.14</v>
          </cell>
          <cell r="F110">
            <v>248.96</v>
          </cell>
          <cell r="G110">
            <v>2455.1799999999998</v>
          </cell>
          <cell r="I110" t="str">
            <v>Индексация</v>
          </cell>
        </row>
        <row r="111">
          <cell r="A111" t="str">
            <v>4.10.3</v>
          </cell>
          <cell r="B111" t="str">
            <v>до 30x2</v>
          </cell>
          <cell r="D111" t="str">
            <v>1 муфта</v>
          </cell>
          <cell r="E111">
            <v>3710.03</v>
          </cell>
          <cell r="F111">
            <v>341.57</v>
          </cell>
          <cell r="G111">
            <v>3368.46</v>
          </cell>
          <cell r="I111" t="str">
            <v>Индексация</v>
          </cell>
        </row>
        <row r="112">
          <cell r="A112" t="str">
            <v>4.10.4</v>
          </cell>
          <cell r="B112" t="str">
            <v>до 50x2</v>
          </cell>
          <cell r="D112" t="str">
            <v>1 муфта</v>
          </cell>
          <cell r="E112">
            <v>5300.11</v>
          </cell>
          <cell r="F112">
            <v>487.96</v>
          </cell>
          <cell r="G112">
            <v>4812.1499999999996</v>
          </cell>
          <cell r="I112" t="str">
            <v>Индексация</v>
          </cell>
        </row>
        <row r="113">
          <cell r="A113" t="str">
            <v>4.10.5</v>
          </cell>
          <cell r="B113" t="str">
            <v>до 100x2</v>
          </cell>
          <cell r="D113" t="str">
            <v>1 муфта</v>
          </cell>
          <cell r="E113">
            <v>9010.18</v>
          </cell>
          <cell r="F113">
            <v>829.53</v>
          </cell>
          <cell r="G113">
            <v>8180.6500000000005</v>
          </cell>
          <cell r="I113" t="str">
            <v>Индексация</v>
          </cell>
        </row>
        <row r="114">
          <cell r="A114" t="str">
            <v>4.10.6</v>
          </cell>
          <cell r="B114" t="str">
            <v>до 200x2</v>
          </cell>
          <cell r="D114" t="str">
            <v>1 муфта</v>
          </cell>
          <cell r="E114">
            <v>15317.31</v>
          </cell>
          <cell r="F114">
            <v>1410.2</v>
          </cell>
          <cell r="G114">
            <v>13907.109999999999</v>
          </cell>
          <cell r="I114" t="str">
            <v>Индексация</v>
          </cell>
        </row>
        <row r="115">
          <cell r="A115" t="str">
            <v>4.10.7</v>
          </cell>
          <cell r="B115" t="str">
            <v>до 300x2</v>
          </cell>
          <cell r="D115" t="str">
            <v>1 муфта</v>
          </cell>
          <cell r="E115">
            <v>21004.78</v>
          </cell>
          <cell r="F115">
            <v>1933.82</v>
          </cell>
          <cell r="G115">
            <v>19070.96</v>
          </cell>
          <cell r="I115" t="str">
            <v>Индексация</v>
          </cell>
        </row>
        <row r="116">
          <cell r="A116" t="str">
            <v>4.10.8</v>
          </cell>
          <cell r="B116" t="str">
            <v>до 400x2</v>
          </cell>
          <cell r="D116" t="str">
            <v>1 муфта</v>
          </cell>
          <cell r="E116">
            <v>25812.93</v>
          </cell>
          <cell r="F116">
            <v>2376.4899999999998</v>
          </cell>
          <cell r="G116">
            <v>23436.440000000002</v>
          </cell>
          <cell r="I116" t="str">
            <v>Индексация</v>
          </cell>
        </row>
        <row r="117">
          <cell r="A117" t="str">
            <v>4.10.9</v>
          </cell>
          <cell r="B117" t="str">
            <v>до 600x2</v>
          </cell>
          <cell r="D117" t="str">
            <v>1 муфта</v>
          </cell>
          <cell r="E117">
            <v>40053.4</v>
          </cell>
          <cell r="F117">
            <v>3687.54</v>
          </cell>
          <cell r="G117">
            <v>36365.86</v>
          </cell>
          <cell r="I117" t="str">
            <v>Индексация</v>
          </cell>
        </row>
        <row r="118">
          <cell r="A118" t="str">
            <v>4.10.10</v>
          </cell>
          <cell r="B118" t="str">
            <v>до 800x2</v>
          </cell>
          <cell r="D118" t="str">
            <v>1 муфта</v>
          </cell>
          <cell r="E118">
            <v>52044.98</v>
          </cell>
          <cell r="F118">
            <v>4791.55</v>
          </cell>
          <cell r="G118">
            <v>47253.43</v>
          </cell>
          <cell r="I118" t="str">
            <v>Индексация</v>
          </cell>
        </row>
        <row r="119">
          <cell r="A119" t="str">
            <v>Раздел 6. Внутриобъектовые/объектовые работы  (Работы не зависимо от % проникновения, включая работы при модернизации сети)</v>
          </cell>
        </row>
        <row r="120">
          <cell r="A120" t="str">
            <v xml:space="preserve"> Домовая распределительная сеть (ДРС)</v>
          </cell>
        </row>
        <row r="121">
          <cell r="A121" t="str">
            <v>6.1</v>
          </cell>
          <cell r="B121" t="str">
            <v xml:space="preserve"> Прокладка и монтаж многопарного передаточного кабеля "витая пара"Cat 5е ёмкостью до 10 пар от существующего УД до подъезда </v>
          </cell>
          <cell r="C121"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1" t="str">
            <v>1 м</v>
          </cell>
          <cell r="E121">
            <v>133.86000000000001</v>
          </cell>
          <cell r="F121">
            <v>0</v>
          </cell>
          <cell r="G121">
            <v>133.86000000000001</v>
          </cell>
          <cell r="H121" t="str">
            <v>При организации дополнительных услуг "Умный дом", возможно применение совместно с работами пункта 1.2</v>
          </cell>
          <cell r="I121" t="str">
            <v>Индексация</v>
          </cell>
        </row>
        <row r="122">
          <cell r="A122" t="str">
            <v>6.2</v>
          </cell>
          <cell r="B122" t="str">
            <v>Прокладка и монтаж многопарного передаточного кабеля "витая пара" Cat 5е ёмкостью до 25 пар от существующего УД до подъезда</v>
          </cell>
          <cell r="C122"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2" t="str">
            <v>1 м</v>
          </cell>
          <cell r="E122">
            <v>204.93</v>
          </cell>
          <cell r="F122">
            <v>22.77</v>
          </cell>
          <cell r="G122">
            <v>182.16</v>
          </cell>
          <cell r="H122" t="str">
            <v>При организации дополнительных услуг "Умный дом", возможно применение совместно с работами пункта 1.2</v>
          </cell>
          <cell r="I122" t="str">
            <v>Индексация</v>
          </cell>
        </row>
        <row r="123">
          <cell r="A123" t="str">
            <v>6.3</v>
          </cell>
          <cell r="B123" t="str">
            <v xml:space="preserve">Прокладка и монтаж многопарного передаточного кабеля "витая пара" Cat 5е до 50 пар включительно </v>
          </cell>
          <cell r="C123"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3" t="str">
            <v>1 м</v>
          </cell>
          <cell r="E123">
            <v>403.7</v>
          </cell>
          <cell r="F123">
            <v>44.33</v>
          </cell>
          <cell r="G123">
            <v>359.37</v>
          </cell>
          <cell r="H123" t="str">
            <v xml:space="preserve"> Не применяется к разделу 1.</v>
          </cell>
          <cell r="I123" t="str">
            <v>Индексация</v>
          </cell>
        </row>
        <row r="124">
          <cell r="A124" t="str">
            <v>6.7</v>
          </cell>
          <cell r="B124" t="str">
            <v>Строительство широкополосных (СКТВ) ДРС (с учётом полного перечня расходных и монтажных материалов, за исключением работ по установке и шкафов)</v>
          </cell>
          <cell r="C124" t="str">
            <v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v>
          </cell>
          <cell r="D124" t="str">
            <v>1 ДХ</v>
          </cell>
          <cell r="E124">
            <v>776.58</v>
          </cell>
          <cell r="F124">
            <v>0</v>
          </cell>
          <cell r="G124">
            <v>776.58</v>
          </cell>
          <cell r="H124" t="str">
            <v>-</v>
          </cell>
          <cell r="I124" t="str">
            <v>Индексация</v>
          </cell>
        </row>
        <row r="125">
          <cell r="A125" t="str">
            <v>6.8</v>
          </cell>
          <cell r="B125" t="str">
            <v xml:space="preserve">Прокладка внутриобъектового ВОК,  со свободными модулями (ДРС GPON) </v>
          </cell>
          <cell r="C125" t="str">
            <v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v>
          </cell>
        </row>
        <row r="126">
          <cell r="A126" t="str">
            <v>6.8.1</v>
          </cell>
          <cell r="B126" t="str">
            <v>ВОК до 8 волокон включительно</v>
          </cell>
          <cell r="D126" t="str">
            <v>1 м</v>
          </cell>
          <cell r="E126">
            <v>148.49</v>
          </cell>
          <cell r="F126">
            <v>13.67</v>
          </cell>
          <cell r="G126">
            <v>134.82000000000002</v>
          </cell>
          <cell r="H126" t="str">
            <v>Не применяется к разделу 2.</v>
          </cell>
          <cell r="I126" t="str">
            <v>Индексация</v>
          </cell>
        </row>
        <row r="127">
          <cell r="A127" t="str">
            <v>6.8.2</v>
          </cell>
          <cell r="B127" t="str">
            <v>ВОК от 8 до 12 волокон включительно</v>
          </cell>
          <cell r="D127" t="str">
            <v>1 м</v>
          </cell>
          <cell r="E127">
            <v>148.49</v>
          </cell>
          <cell r="F127">
            <v>13.67</v>
          </cell>
          <cell r="G127">
            <v>134.82000000000002</v>
          </cell>
          <cell r="H127" t="str">
            <v>Не применяется к разделу 2.</v>
          </cell>
          <cell r="I127" t="str">
            <v>Индексация</v>
          </cell>
        </row>
        <row r="128">
          <cell r="A128" t="str">
            <v>6.8.3</v>
          </cell>
          <cell r="B128" t="str">
            <v>ВОК от 12 до 16 волокон включительно</v>
          </cell>
          <cell r="D128" t="str">
            <v>1 м</v>
          </cell>
          <cell r="E128">
            <v>148.49</v>
          </cell>
          <cell r="F128">
            <v>13.67</v>
          </cell>
          <cell r="G128">
            <v>134.82000000000002</v>
          </cell>
          <cell r="H128" t="str">
            <v>Не применяется к разделу 2.</v>
          </cell>
          <cell r="I128" t="str">
            <v>Индексация</v>
          </cell>
        </row>
        <row r="129">
          <cell r="A129" t="str">
            <v>6.8.4</v>
          </cell>
          <cell r="B129" t="str">
            <v>ВОК от 16 до 24 волокон включительно</v>
          </cell>
          <cell r="D129" t="str">
            <v>1 м</v>
          </cell>
          <cell r="E129">
            <v>148.49</v>
          </cell>
          <cell r="F129">
            <v>13.67</v>
          </cell>
          <cell r="G129">
            <v>134.82000000000002</v>
          </cell>
          <cell r="H129" t="str">
            <v>Не применяется к разделу 2.</v>
          </cell>
          <cell r="I129" t="str">
            <v>Индексация</v>
          </cell>
        </row>
        <row r="130">
          <cell r="A130" t="str">
            <v>6.8.5</v>
          </cell>
          <cell r="B130" t="str">
            <v>ВОК от 24 до 32 волокон включительно</v>
          </cell>
          <cell r="D130" t="str">
            <v>1 м</v>
          </cell>
          <cell r="E130">
            <v>148.49</v>
          </cell>
          <cell r="F130">
            <v>13.67</v>
          </cell>
          <cell r="G130">
            <v>134.82000000000002</v>
          </cell>
          <cell r="H130" t="str">
            <v>Не применяется к разделу 2.</v>
          </cell>
          <cell r="I130" t="str">
            <v>Индексация</v>
          </cell>
        </row>
        <row r="131">
          <cell r="A131" t="str">
            <v>6.12</v>
          </cell>
          <cell r="B131" t="str">
            <v>Установка/замена шкафа  ОРШ от 64 до 128 абонентов PON (включительно)</v>
          </cell>
          <cell r="C131"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1" t="str">
            <v>1 шт.</v>
          </cell>
          <cell r="E131">
            <v>13270.55</v>
          </cell>
          <cell r="F131">
            <v>1221.8399999999999</v>
          </cell>
          <cell r="G131">
            <v>12048.71</v>
          </cell>
          <cell r="H131" t="str">
            <v>Не применяется к разделу 2.</v>
          </cell>
          <cell r="I131" t="str">
            <v>Индексация</v>
          </cell>
        </row>
        <row r="132">
          <cell r="A132" t="str">
            <v>6.13</v>
          </cell>
          <cell r="B132" t="str">
            <v>Установка/замена шкафа  ОРШ от 128 до 256 абонентов PON (включительно)</v>
          </cell>
          <cell r="C132"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2" t="str">
            <v>1 шт.</v>
          </cell>
          <cell r="E132">
            <v>23223.47</v>
          </cell>
          <cell r="F132">
            <v>2138.27</v>
          </cell>
          <cell r="G132">
            <v>21085.200000000001</v>
          </cell>
          <cell r="H132" t="str">
            <v>Не применяется к разделу 2.</v>
          </cell>
          <cell r="I132" t="str">
            <v>Индексация</v>
          </cell>
        </row>
        <row r="133">
          <cell r="A133" t="str">
            <v>6.14</v>
          </cell>
          <cell r="B133" t="str">
            <v>Установка и монтаж сплиттера первого каскада, расключение, включая стоимость сплиттера 1*8</v>
          </cell>
          <cell r="C133"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3" t="str">
            <v>1 шт.</v>
          </cell>
          <cell r="E133">
            <v>3195.72</v>
          </cell>
          <cell r="F133">
            <v>294.02999999999997</v>
          </cell>
          <cell r="G133">
            <v>2901.6899999999996</v>
          </cell>
          <cell r="H133" t="str">
            <v>Не применяется к разделу 2.</v>
          </cell>
          <cell r="I133" t="str">
            <v>Индексация</v>
          </cell>
        </row>
        <row r="134">
          <cell r="A134" t="str">
            <v>6.15</v>
          </cell>
          <cell r="B134" t="str">
            <v xml:space="preserve">Установка и монтаж сплиттера первого каскада, расключение, включая стоимость сплиттера 1*16 </v>
          </cell>
          <cell r="C134"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4" t="str">
            <v>1 шт.</v>
          </cell>
          <cell r="E134">
            <v>3700.62</v>
          </cell>
          <cell r="F134">
            <v>340.56</v>
          </cell>
          <cell r="G134">
            <v>3360.06</v>
          </cell>
          <cell r="H134" t="str">
            <v>Не применяется к разделу 2.</v>
          </cell>
          <cell r="I134" t="str">
            <v>Индексация</v>
          </cell>
        </row>
        <row r="135">
          <cell r="A135" t="str">
            <v>6.16</v>
          </cell>
          <cell r="B135" t="str">
            <v>Установка трубы /гофры, кабель- каналов, коробов ПВХ по конструкциям  Д до 25 мм/размером до 25х25мм</v>
          </cell>
          <cell r="C135"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5" t="str">
            <v>1 м</v>
          </cell>
          <cell r="E135">
            <v>62.3</v>
          </cell>
          <cell r="F135">
            <v>14.05</v>
          </cell>
          <cell r="G135">
            <v>48.25</v>
          </cell>
          <cell r="H135" t="str">
            <v>-</v>
          </cell>
          <cell r="I135" t="str">
            <v>Индексация</v>
          </cell>
        </row>
        <row r="136">
          <cell r="A136" t="str">
            <v>6.17</v>
          </cell>
          <cell r="B136" t="str">
            <v>Установка трубы /гофры, кабель каналов, коробов ПВХ по конструкциям Д до 63 мм/размером до 60х60мм</v>
          </cell>
          <cell r="C136"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6" t="str">
            <v>1 м</v>
          </cell>
          <cell r="E136">
            <v>141.84</v>
          </cell>
          <cell r="F136">
            <v>14.06</v>
          </cell>
          <cell r="G136">
            <v>127.78</v>
          </cell>
          <cell r="H136" t="str">
            <v>-</v>
          </cell>
          <cell r="I136" t="str">
            <v>Индексация</v>
          </cell>
        </row>
        <row r="137">
          <cell r="A137" t="str">
            <v>6.18</v>
          </cell>
          <cell r="B137" t="str">
            <v>Установка трубы /гофры, кабель каналов, коробов ПВХ по конструкциям Д более  63  мм/размером более 60х60мм</v>
          </cell>
          <cell r="C137" t="str">
            <v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v>
          </cell>
          <cell r="D137" t="str">
            <v>1 м</v>
          </cell>
          <cell r="E137">
            <v>237.56</v>
          </cell>
          <cell r="F137">
            <v>14.06</v>
          </cell>
          <cell r="G137">
            <v>223.5</v>
          </cell>
          <cell r="H137" t="str">
            <v>-</v>
          </cell>
          <cell r="I137" t="str">
            <v>Индексация</v>
          </cell>
        </row>
        <row r="138">
          <cell r="A138" t="str">
            <v>6.19</v>
          </cell>
          <cell r="B138" t="str">
            <v>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v>
          </cell>
          <cell r="C138"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38" t="str">
            <v>1 м</v>
          </cell>
          <cell r="E138">
            <v>857.62</v>
          </cell>
          <cell r="F138">
            <v>85.76</v>
          </cell>
          <cell r="G138">
            <v>771.86</v>
          </cell>
          <cell r="H138" t="str">
            <v>-</v>
          </cell>
          <cell r="I138" t="str">
            <v>Индексация</v>
          </cell>
        </row>
        <row r="139">
          <cell r="A139" t="str">
            <v>6.20</v>
          </cell>
          <cell r="B139" t="str">
            <v>Прокладка металлорукава диаметром до 38мм</v>
          </cell>
          <cell r="C139" t="str">
            <v>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v>
          </cell>
          <cell r="D139" t="str">
            <v>1 м</v>
          </cell>
          <cell r="E139">
            <v>140.88</v>
          </cell>
          <cell r="F139">
            <v>13.96</v>
          </cell>
          <cell r="G139">
            <v>126.91999999999999</v>
          </cell>
          <cell r="H139" t="str">
            <v>-</v>
          </cell>
          <cell r="I139" t="str">
            <v>Индексация</v>
          </cell>
        </row>
        <row r="140">
          <cell r="A140" t="str">
            <v>6.21</v>
          </cell>
          <cell r="B140" t="str">
            <v>Монтаж/Замена патч-корда с монтажом/заменой SFP модуля (при необходимости) при длине патч-корда до 3 м</v>
          </cell>
          <cell r="C140"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0" t="str">
            <v>1 патчкорд</v>
          </cell>
          <cell r="E140">
            <v>141.08000000000001</v>
          </cell>
          <cell r="F140">
            <v>0</v>
          </cell>
          <cell r="G140">
            <v>141.08000000000001</v>
          </cell>
          <cell r="H140" t="str">
            <v>Не применяется совместно с Работами раздела с 1 по 3 включительно</v>
          </cell>
          <cell r="I140" t="str">
            <v>Индексация</v>
          </cell>
        </row>
        <row r="141">
          <cell r="A141" t="str">
            <v>6.22</v>
          </cell>
          <cell r="B141" t="str">
            <v>Монтаж/Замена патч-корда с монтажом/заменой SFP модуля (при необходимости) при длине патч-корда свыше 3 м до 10 м включительно</v>
          </cell>
          <cell r="C141"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1" t="str">
            <v>1 патчкорд</v>
          </cell>
          <cell r="E141">
            <v>162.35</v>
          </cell>
          <cell r="F141">
            <v>0</v>
          </cell>
          <cell r="G141">
            <v>162.35</v>
          </cell>
          <cell r="H141" t="str">
            <v>Не применяется совместно с Работами раздела с 1 по 3 включительно</v>
          </cell>
          <cell r="I141" t="str">
            <v>Индексация</v>
          </cell>
        </row>
        <row r="142">
          <cell r="A142" t="str">
            <v>6.23</v>
          </cell>
          <cell r="B142" t="str">
            <v>Монтаж оптических  патч-кордов</v>
          </cell>
          <cell r="C142" t="str">
            <v>Монтаж оптических  патч-кордов (включая стоимость патч-корда, монтаж, с учётом расходных и монтажных материалов) до 50 м.</v>
          </cell>
          <cell r="D142" t="str">
            <v>шт.</v>
          </cell>
          <cell r="E142">
            <v>857.72</v>
          </cell>
          <cell r="F142">
            <v>0</v>
          </cell>
          <cell r="G142">
            <v>857.72</v>
          </cell>
          <cell r="H142" t="str">
            <v>Не применяется совместно с Работами раздела с 1 по 3 включительно</v>
          </cell>
          <cell r="I142" t="str">
            <v>Индексация</v>
          </cell>
        </row>
        <row r="143">
          <cell r="A143" t="str">
            <v xml:space="preserve">Монтаж оборудования </v>
          </cell>
        </row>
        <row r="144">
          <cell r="A144" t="str">
            <v>6.25</v>
          </cell>
          <cell r="B144" t="str">
            <v xml:space="preserve">Монтаж шкафа, стойки </v>
          </cell>
          <cell r="C144" t="str">
            <v>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v>
          </cell>
        </row>
        <row r="145">
          <cell r="A145" t="str">
            <v>6.25.1</v>
          </cell>
          <cell r="B145" t="str">
            <v>до 9 U включительно</v>
          </cell>
          <cell r="D145" t="str">
            <v>1 шт.</v>
          </cell>
          <cell r="E145">
            <v>21439.26</v>
          </cell>
          <cell r="F145">
            <v>2263.98</v>
          </cell>
          <cell r="G145">
            <v>19175.28</v>
          </cell>
          <cell r="H145" t="str">
            <v>-</v>
          </cell>
          <cell r="I145" t="str">
            <v>Индексация</v>
          </cell>
        </row>
        <row r="146">
          <cell r="A146" t="str">
            <v>6.25.2</v>
          </cell>
          <cell r="B146" t="str">
            <v>до 12U включительно</v>
          </cell>
          <cell r="D146" t="str">
            <v>1 шт.</v>
          </cell>
          <cell r="E146">
            <v>12473.26</v>
          </cell>
          <cell r="F146">
            <v>942.96</v>
          </cell>
          <cell r="G146">
            <v>11530.3</v>
          </cell>
          <cell r="H146" t="str">
            <v>-</v>
          </cell>
          <cell r="I146" t="str">
            <v>Индексация</v>
          </cell>
        </row>
        <row r="147">
          <cell r="A147" t="str">
            <v>6.25.3</v>
          </cell>
          <cell r="B147" t="str">
            <v>до 24U включительно</v>
          </cell>
          <cell r="D147" t="str">
            <v>1 шт.</v>
          </cell>
          <cell r="E147">
            <v>22468.26</v>
          </cell>
          <cell r="F147">
            <v>1413.13</v>
          </cell>
          <cell r="G147">
            <v>21055.129999999997</v>
          </cell>
          <cell r="H147" t="str">
            <v>-</v>
          </cell>
          <cell r="I147" t="str">
            <v>Индексация</v>
          </cell>
        </row>
        <row r="148">
          <cell r="A148" t="str">
            <v>6.25.4</v>
          </cell>
          <cell r="B148" t="str">
            <v>до 48U включительно</v>
          </cell>
          <cell r="D148" t="str">
            <v>1 шт.</v>
          </cell>
          <cell r="E148">
            <v>28262.67</v>
          </cell>
          <cell r="F148">
            <v>1413.13</v>
          </cell>
          <cell r="G148">
            <v>26849.539999999997</v>
          </cell>
          <cell r="H148" t="str">
            <v>-</v>
          </cell>
          <cell r="I148" t="str">
            <v>Индексация</v>
          </cell>
        </row>
        <row r="149">
          <cell r="A149" t="str">
            <v>Комплексные услуги (домофония/радиофикация/видеонаблюдение/беспроводной доступ/телеметрия)</v>
          </cell>
        </row>
        <row r="150">
          <cell r="A150" t="str">
            <v>6.60</v>
          </cell>
          <cell r="B150" t="str">
            <v>Комплекс работ по монтажу систем  домофонии (ЗУ)</v>
          </cell>
        </row>
        <row r="151">
          <cell r="A151" t="str">
            <v>6.60.8</v>
          </cell>
          <cell r="B151" t="str">
            <v>Установка доводчика</v>
          </cell>
          <cell r="C151" t="str">
            <v>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v>
          </cell>
          <cell r="D151" t="str">
            <v>1 шт.</v>
          </cell>
          <cell r="E151">
            <v>1881</v>
          </cell>
          <cell r="F151">
            <v>206.91</v>
          </cell>
          <cell r="G151">
            <v>1674.09</v>
          </cell>
          <cell r="I151" t="str">
            <v>Индексация</v>
          </cell>
        </row>
        <row r="152">
          <cell r="A152" t="str">
            <v>6.107</v>
          </cell>
          <cell r="B152" t="str">
            <v>Установка блока из трех розеток (220В и типа RJ)</v>
          </cell>
          <cell r="C152" t="str">
            <v>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v>
          </cell>
          <cell r="D152" t="str">
            <v>1 комплект</v>
          </cell>
          <cell r="E152">
            <v>384.36</v>
          </cell>
          <cell r="F152">
            <v>38.44</v>
          </cell>
          <cell r="G152">
            <v>345.92</v>
          </cell>
          <cell r="H152" t="str">
            <v>-</v>
          </cell>
          <cell r="I152" t="str">
            <v>Индексация</v>
          </cell>
        </row>
        <row r="153">
          <cell r="A153" t="str">
            <v>Раздел 8. Строительство структурированных кабельных сетей (СКС) (Комплекс работ на одном объекте)</v>
          </cell>
        </row>
        <row r="154">
          <cell r="A154" t="str">
            <v xml:space="preserve"> Монтаж кабельных трасс</v>
          </cell>
        </row>
        <row r="155">
          <cell r="A155" t="str">
            <v>8.1.2</v>
          </cell>
          <cell r="B155" t="str">
            <v>Прокладка и монтаж кабель каналов, коробов ПВХ по конструкциям размером  80х60мм</v>
          </cell>
          <cell r="C155"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5" t="str">
            <v>м</v>
          </cell>
          <cell r="E155">
            <v>235.97</v>
          </cell>
          <cell r="F155">
            <v>0</v>
          </cell>
          <cell r="G155">
            <v>235.97</v>
          </cell>
          <cell r="H155" t="str">
            <v>Расценка применяется при выполнении комплекса работ по СКС на одном объекте</v>
          </cell>
          <cell r="I155" t="str">
            <v>Индексация</v>
          </cell>
        </row>
        <row r="156">
          <cell r="A156" t="str">
            <v>8.1.3</v>
          </cell>
          <cell r="B156" t="str">
            <v>Прокладка и монтаж  кабель каналов, коробов ПВХ по конструкциям размером  100Х60</v>
          </cell>
          <cell r="C156"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6" t="str">
            <v>м</v>
          </cell>
          <cell r="E156">
            <v>395.7</v>
          </cell>
          <cell r="F156">
            <v>0</v>
          </cell>
          <cell r="G156">
            <v>395.7</v>
          </cell>
          <cell r="H156" t="str">
            <v>Расценка применяется при выполнении комплекса работ по СКС на одном объекте</v>
          </cell>
          <cell r="I156" t="str">
            <v>Индексация</v>
          </cell>
        </row>
        <row r="157">
          <cell r="A157" t="str">
            <v>8.1.4</v>
          </cell>
          <cell r="B157" t="str">
            <v>Прокладка и монтаж  кабель каналов, коробов ПВХ по конструкциям размером более 100Х60</v>
          </cell>
          <cell r="C157"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7" t="str">
            <v>м</v>
          </cell>
          <cell r="E157">
            <v>874.68</v>
          </cell>
          <cell r="F157">
            <v>0</v>
          </cell>
          <cell r="G157">
            <v>874.68</v>
          </cell>
          <cell r="H157" t="str">
            <v>Расценка применяется при выполнении комплекса работ по СКС на одном объекте</v>
          </cell>
          <cell r="I157" t="str">
            <v>Индексация</v>
          </cell>
        </row>
        <row r="158">
          <cell r="A158" t="str">
            <v>8.1.6</v>
          </cell>
          <cell r="B158" t="str">
            <v>Прокладка и монтаж трубы (жесткая оцинкованная) по конструкциям Д до 50 мм</v>
          </cell>
          <cell r="C158" t="str">
            <v>СМР, независимо от материалов поверхности, включая сопутствующие работы: подгонка длин, стоимость основных и  крепежных материалов.</v>
          </cell>
          <cell r="D158" t="str">
            <v>м</v>
          </cell>
          <cell r="E158">
            <v>366.42</v>
          </cell>
          <cell r="F158">
            <v>0</v>
          </cell>
          <cell r="G158">
            <v>366.42</v>
          </cell>
          <cell r="H158" t="str">
            <v>Расценка применяется при выполнении комплекса работ по СКС на одном объекте</v>
          </cell>
          <cell r="I158" t="str">
            <v>Индексация</v>
          </cell>
        </row>
        <row r="159">
          <cell r="A159" t="str">
            <v>8.1.7</v>
          </cell>
          <cell r="B159" t="str">
            <v xml:space="preserve">Прокладка и монтаж гофры, по конструкциям Д до 50 мм </v>
          </cell>
          <cell r="C159" t="str">
            <v>СМР, независимо от материалов поверхности, включая сопутствующие работы: подгонка длин, стоимость основных и  крепежных материалов.</v>
          </cell>
          <cell r="D159" t="str">
            <v>м</v>
          </cell>
          <cell r="E159">
            <v>78.010000000000005</v>
          </cell>
          <cell r="F159">
            <v>0</v>
          </cell>
          <cell r="G159">
            <v>78.010000000000005</v>
          </cell>
          <cell r="H159" t="str">
            <v>Расценка применяется при выполнении комплекса работ по СКС на одном объекте</v>
          </cell>
          <cell r="I159" t="str">
            <v>Индексация</v>
          </cell>
        </row>
        <row r="160">
          <cell r="A160" t="str">
            <v>8.1.9</v>
          </cell>
          <cell r="B160" t="str">
            <v>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v>
          </cell>
          <cell r="C160" t="str">
            <v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v>
          </cell>
          <cell r="D160" t="str">
            <v>м</v>
          </cell>
          <cell r="E160">
            <v>546.71</v>
          </cell>
          <cell r="F160">
            <v>0</v>
          </cell>
          <cell r="G160">
            <v>546.71</v>
          </cell>
          <cell r="H160" t="str">
            <v>Может применятся с работами других разделов</v>
          </cell>
          <cell r="I160" t="str">
            <v>Индексация</v>
          </cell>
        </row>
        <row r="161">
          <cell r="A161" t="str">
            <v>8.1.10</v>
          </cell>
          <cell r="B161" t="str">
            <v>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v>
          </cell>
          <cell r="C161"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61" t="str">
            <v>м</v>
          </cell>
          <cell r="E161">
            <v>1091.45</v>
          </cell>
          <cell r="F161">
            <v>0</v>
          </cell>
          <cell r="G161">
            <v>1091.45</v>
          </cell>
          <cell r="H161" t="str">
            <v>Может применятся с работами других разделов</v>
          </cell>
          <cell r="I161" t="str">
            <v>Индексация</v>
          </cell>
        </row>
        <row r="162">
          <cell r="A162" t="str">
            <v xml:space="preserve">Прокладка кабеля </v>
          </cell>
        </row>
        <row r="163">
          <cell r="A163" t="str">
            <v>Монтаж информационных розеток</v>
          </cell>
        </row>
        <row r="164">
          <cell r="A164" t="str">
            <v>8.3.1</v>
          </cell>
          <cell r="B164" t="str">
            <v xml:space="preserve"> Установка, монтаж, подключение  розеток RJ45, RJ12, RG11 (скрытый монтаж)</v>
          </cell>
          <cell r="C164" t="str">
            <v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v>
          </cell>
          <cell r="D164" t="str">
            <v>шт.</v>
          </cell>
          <cell r="E164">
            <v>406.62</v>
          </cell>
          <cell r="F164">
            <v>0</v>
          </cell>
          <cell r="G164">
            <v>406.62</v>
          </cell>
          <cell r="H164" t="str">
            <v>Расценка применяется при выполнении комплекса работ по СКС на одном объекте</v>
          </cell>
          <cell r="I164" t="str">
            <v>Индексация</v>
          </cell>
        </row>
        <row r="165">
          <cell r="B165" t="str">
            <v>Установка, монтаж, подключение  розеток RJ45, RJ12, RG11 (открытый монтаж)</v>
          </cell>
          <cell r="C165" t="str">
            <v>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v>
          </cell>
          <cell r="D165" t="str">
            <v>шт.</v>
          </cell>
          <cell r="E165">
            <v>322.63</v>
          </cell>
          <cell r="F165">
            <v>0</v>
          </cell>
          <cell r="G165">
            <v>322.63</v>
          </cell>
          <cell r="H165" t="str">
            <v>Расценка применяется при выполнении комплекса работ по СКС на одном объекте</v>
          </cell>
          <cell r="I165" t="str">
            <v>Индексация</v>
          </cell>
        </row>
        <row r="166">
          <cell r="B166" t="str">
            <v>Установка, монтаж, подключение  розеток RJ45, RJ12, RG11 в/на короб/кабель канал</v>
          </cell>
          <cell r="C166" t="str">
            <v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v>
          </cell>
          <cell r="D166" t="str">
            <v>шт.</v>
          </cell>
          <cell r="E166">
            <v>380.56</v>
          </cell>
          <cell r="F166">
            <v>0</v>
          </cell>
          <cell r="G166">
            <v>380.56</v>
          </cell>
          <cell r="H166" t="str">
            <v>Расценка применяется при выполнении комплекса работ по СКС на одном объекте</v>
          </cell>
          <cell r="I166" t="str">
            <v>Индексация</v>
          </cell>
        </row>
        <row r="167">
          <cell r="A167" t="str">
            <v>8.3.3</v>
          </cell>
          <cell r="B167" t="str">
            <v>Обжим коннектора RJ11, RJ45</v>
          </cell>
          <cell r="C167" t="str">
            <v>СМР монтаж коннектора RJ11, RJ45, включая стоимость основных материалов (коннектор, колпачок).</v>
          </cell>
          <cell r="D167" t="str">
            <v>шт.</v>
          </cell>
          <cell r="E167">
            <v>13.82</v>
          </cell>
          <cell r="F167">
            <v>0</v>
          </cell>
          <cell r="G167">
            <v>13.82</v>
          </cell>
          <cell r="H167" t="str">
            <v>Расценка применяется при выполнении комплекса работ по СКС на одном объекте.
Не применимо совместно с расценками 8.3.1.</v>
          </cell>
          <cell r="I167" t="str">
            <v>Индексация</v>
          </cell>
        </row>
        <row r="168">
          <cell r="A168" t="str">
            <v>8.3.4</v>
          </cell>
          <cell r="B168" t="str">
            <v>Обжим коннектора BNC</v>
          </cell>
          <cell r="C168" t="str">
            <v>СМР монтаж коннектора BNC, включая стоимость основных и крепежных материалов.</v>
          </cell>
          <cell r="D168" t="str">
            <v>шт.</v>
          </cell>
          <cell r="E168">
            <v>26.78</v>
          </cell>
          <cell r="F168">
            <v>0</v>
          </cell>
          <cell r="G168">
            <v>26.78</v>
          </cell>
          <cell r="H168" t="str">
            <v>Расценка применяется при выполнении комплекса работ по СКС на одном объекте.
Не применимо совместно с расценками 8.3.1.</v>
          </cell>
          <cell r="I168" t="str">
            <v>Индексация</v>
          </cell>
        </row>
        <row r="169">
          <cell r="A169" t="str">
            <v xml:space="preserve"> Монтаж силового оборудования</v>
          </cell>
        </row>
        <row r="170">
          <cell r="A170" t="str">
            <v>8.4.1</v>
          </cell>
          <cell r="B170" t="str">
            <v>Установка автоматического выключателя</v>
          </cell>
          <cell r="C170" t="str">
            <v>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v>
          </cell>
          <cell r="D170" t="str">
            <v>шт.</v>
          </cell>
          <cell r="E170">
            <v>373.04</v>
          </cell>
          <cell r="F170">
            <v>0</v>
          </cell>
          <cell r="G170">
            <v>373.04</v>
          </cell>
          <cell r="H170" t="str">
            <v>Расценка применяется при выполнении комплекса работ по СКС на одном объекте</v>
          </cell>
          <cell r="I170" t="str">
            <v>Индексация</v>
          </cell>
        </row>
        <row r="171">
          <cell r="A171" t="str">
            <v>8.4.2</v>
          </cell>
          <cell r="B171" t="str">
            <v>Установка автоматического выключателя 3- полюсного (до 25А включительно)</v>
          </cell>
          <cell r="C171" t="str">
            <v>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v>
          </cell>
          <cell r="D171" t="str">
            <v>шт.</v>
          </cell>
          <cell r="E171">
            <v>721.53</v>
          </cell>
          <cell r="F171">
            <v>0</v>
          </cell>
          <cell r="G171">
            <v>721.53</v>
          </cell>
          <cell r="I171" t="str">
            <v>Индексация</v>
          </cell>
        </row>
        <row r="172">
          <cell r="A172" t="str">
            <v>8.4.3</v>
          </cell>
          <cell r="B172" t="str">
            <v>Установка автоматического выключателя 3- полюсного (от 25А до 63А включительно)</v>
          </cell>
          <cell r="C172" t="str">
            <v>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v>
          </cell>
          <cell r="D172" t="str">
            <v>шт.</v>
          </cell>
          <cell r="E172">
            <v>772.82</v>
          </cell>
          <cell r="F172">
            <v>0</v>
          </cell>
          <cell r="G172">
            <v>772.82</v>
          </cell>
          <cell r="I172" t="str">
            <v>Индексация</v>
          </cell>
        </row>
        <row r="173">
          <cell r="A173" t="str">
            <v>8.4.4</v>
          </cell>
          <cell r="B173" t="str">
            <v>Установка выключателя нагрузки (до  40А включительно)</v>
          </cell>
          <cell r="C173" t="str">
            <v>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v>
          </cell>
          <cell r="D173" t="str">
            <v>шт.</v>
          </cell>
          <cell r="E173">
            <v>1683</v>
          </cell>
          <cell r="F173">
            <v>0</v>
          </cell>
          <cell r="G173">
            <v>1683</v>
          </cell>
          <cell r="I173" t="str">
            <v>Индексация</v>
          </cell>
        </row>
        <row r="174">
          <cell r="A174" t="str">
            <v>8.4.5</v>
          </cell>
          <cell r="B174" t="str">
            <v>Установка выключателя нагрузки (более  40А)</v>
          </cell>
          <cell r="C174" t="str">
            <v>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v>
          </cell>
          <cell r="D174" t="str">
            <v>шт.</v>
          </cell>
          <cell r="E174">
            <v>1930.5</v>
          </cell>
          <cell r="F174">
            <v>0</v>
          </cell>
          <cell r="G174">
            <v>1930.5</v>
          </cell>
          <cell r="I174" t="str">
            <v>Индексация</v>
          </cell>
        </row>
        <row r="175">
          <cell r="A175" t="str">
            <v>8.4.6</v>
          </cell>
          <cell r="B175" t="str">
            <v>Монтаж навесного бокса (щита) распределительного  до 24 модулей (включительно)</v>
          </cell>
          <cell r="C175" t="str">
            <v>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5" t="str">
            <v>шт.</v>
          </cell>
          <cell r="E175">
            <v>1200.71</v>
          </cell>
          <cell r="F175">
            <v>0</v>
          </cell>
          <cell r="G175">
            <v>1200.71</v>
          </cell>
          <cell r="I175" t="str">
            <v>Индексация</v>
          </cell>
        </row>
        <row r="176">
          <cell r="A176" t="str">
            <v>8.4.7</v>
          </cell>
          <cell r="B176" t="str">
            <v>Монтаж бокса (щита) распределительного  более 24 модулей</v>
          </cell>
          <cell r="C176" t="str">
            <v>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6" t="str">
            <v>шт.</v>
          </cell>
          <cell r="E176">
            <v>3191.21</v>
          </cell>
          <cell r="F176">
            <v>0</v>
          </cell>
          <cell r="G176">
            <v>3191.21</v>
          </cell>
          <cell r="I176" t="str">
            <v>Индексация</v>
          </cell>
        </row>
        <row r="177">
          <cell r="A177" t="str">
            <v>8.4.8</v>
          </cell>
          <cell r="B177" t="str">
            <v>Установка, монтаж, подключение розетки, выключателя (скрытый монтаж)</v>
          </cell>
          <cell r="C177" t="str">
            <v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v>
          </cell>
          <cell r="D177" t="str">
            <v>шт.</v>
          </cell>
          <cell r="E177">
            <v>281.32</v>
          </cell>
          <cell r="F177">
            <v>0</v>
          </cell>
          <cell r="G177">
            <v>281.32</v>
          </cell>
          <cell r="H177" t="str">
            <v>Расценка применяется при выполнении комплекса работ по СКС на одном объекте</v>
          </cell>
          <cell r="I177" t="str">
            <v>Индексация</v>
          </cell>
        </row>
        <row r="178">
          <cell r="B178" t="str">
            <v xml:space="preserve"> Установка, монтаж , подключение розетки, выключателя (открытый монтаж)</v>
          </cell>
          <cell r="C178" t="str">
            <v>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v>
          </cell>
          <cell r="D178" t="str">
            <v>шт.</v>
          </cell>
          <cell r="E178">
            <v>386.49</v>
          </cell>
          <cell r="F178">
            <v>0</v>
          </cell>
          <cell r="G178">
            <v>386.49</v>
          </cell>
          <cell r="H178" t="str">
            <v>Расценка применяется при выполнении комплекса работ по СКС на одном объекте</v>
          </cell>
          <cell r="I178" t="str">
            <v>Индексация</v>
          </cell>
        </row>
        <row r="179">
          <cell r="B179" t="str">
            <v>Устанвока,монтаж, подключение розетки, выключателя в/на короб/кабель канал</v>
          </cell>
          <cell r="C179" t="str">
            <v>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v>
          </cell>
          <cell r="D179" t="str">
            <v>шт.</v>
          </cell>
          <cell r="E179">
            <v>497.24</v>
          </cell>
          <cell r="F179">
            <v>0</v>
          </cell>
          <cell r="G179">
            <v>497.24</v>
          </cell>
          <cell r="H179" t="str">
            <v>Расценка применяется при выполнении комплекса работ по СКС на одном объекте</v>
          </cell>
          <cell r="I179" t="str">
            <v>Индексация</v>
          </cell>
        </row>
        <row r="180">
          <cell r="A180" t="str">
            <v>8.4.10</v>
          </cell>
          <cell r="B180" t="str">
            <v>Установка Разветвительной коробки</v>
          </cell>
          <cell r="C180" t="str">
            <v>СМР: Монтаж и расключение разветвительной коробки, включая стоимость основных и  крепежных материалов.</v>
          </cell>
          <cell r="D180" t="str">
            <v>шт.</v>
          </cell>
          <cell r="E180">
            <v>243.05</v>
          </cell>
          <cell r="F180">
            <v>0</v>
          </cell>
          <cell r="G180">
            <v>243.05</v>
          </cell>
          <cell r="H180" t="str">
            <v>Расценка применяется при выполнении комплекса работ по СКС на одном объекте</v>
          </cell>
          <cell r="I180" t="str">
            <v>Индексация</v>
          </cell>
        </row>
        <row r="181">
          <cell r="A181" t="str">
            <v>8.4.11</v>
          </cell>
          <cell r="B181" t="str">
            <v>Монтаж электрического счетчика</v>
          </cell>
          <cell r="C181" t="str">
            <v>Монтаж электрического счетчика, включая стоимость основных и  крепежных материалов.</v>
          </cell>
          <cell r="D181" t="str">
            <v>шт.</v>
          </cell>
          <cell r="E181">
            <v>1779.53</v>
          </cell>
          <cell r="F181">
            <v>0</v>
          </cell>
          <cell r="G181">
            <v>1779.53</v>
          </cell>
          <cell r="H181" t="str">
            <v>Расценка применяется при выполнении комплекса работ по СКС на одном объекте</v>
          </cell>
          <cell r="I181" t="str">
            <v>Индексация</v>
          </cell>
        </row>
        <row r="182">
          <cell r="A182" t="str">
            <v>8.4.12</v>
          </cell>
          <cell r="B182" t="str">
            <v xml:space="preserve">Монтаж шины заземления  </v>
          </cell>
          <cell r="C182" t="str">
            <v>СМР, монтаж шины заземления (ГЗШ), подключение к контору заземления, маркировка, с учетом стоимости крепежных изделий.</v>
          </cell>
          <cell r="D182" t="str">
            <v>шт.</v>
          </cell>
          <cell r="E182">
            <v>1082.1199999999999</v>
          </cell>
          <cell r="F182">
            <v>0</v>
          </cell>
          <cell r="G182">
            <v>1082.1199999999999</v>
          </cell>
          <cell r="H182" t="str">
            <v>Расценка применяется при выполнении комплекса работ по СКС на одном объекте</v>
          </cell>
          <cell r="I182" t="str">
            <v>Индексация</v>
          </cell>
        </row>
        <row r="183">
          <cell r="A183" t="str">
            <v xml:space="preserve"> Монтаж оборудования, патч/кросс панелей</v>
          </cell>
        </row>
        <row r="184">
          <cell r="A184" t="str">
            <v>8.5.1</v>
          </cell>
          <cell r="B184" t="str">
            <v>Монтаж патч-панели 24 портов /кросс-панели в телекоммуникационный шкаф (стойку)</v>
          </cell>
          <cell r="C184" t="str">
            <v xml:space="preserve"> СМР,  установка, монтаж патч-панели 24 портов/кросс-панели  в телекоммуникационный шкаф (стойку), включая стоимость основных и  крепежных материалов.</v>
          </cell>
          <cell r="D184" t="str">
            <v>шт.</v>
          </cell>
          <cell r="E184">
            <v>1475.12</v>
          </cell>
          <cell r="F184">
            <v>0</v>
          </cell>
          <cell r="G184">
            <v>1475.12</v>
          </cell>
          <cell r="H184" t="str">
            <v>Расценка применяется при выполнении комплекса работ по СКС на одном объекте
Применяется совместно с расценкой 8.5.6.</v>
          </cell>
          <cell r="I184" t="str">
            <v>Индексация</v>
          </cell>
        </row>
        <row r="185">
          <cell r="A185" t="str">
            <v>8.5.2</v>
          </cell>
          <cell r="B185" t="str">
            <v>Монтаж патч-панели 48 порта /кросс-панели в телекоммуникационный шкаф (стойку)</v>
          </cell>
          <cell r="C185" t="str">
            <v xml:space="preserve"> СМР,  установка, монтаж патч-панели 48 порта /кросс-панели телекоммуникационный шкаф (стойку), включая стоимость основных и  крепежных материалов.</v>
          </cell>
          <cell r="D185" t="str">
            <v>шт.</v>
          </cell>
          <cell r="E185">
            <v>2480.0300000000002</v>
          </cell>
          <cell r="F185">
            <v>0</v>
          </cell>
          <cell r="G185">
            <v>2480.0300000000002</v>
          </cell>
          <cell r="H185" t="str">
            <v>Расценка применяется при выполнении комплекса работ по СКС на одном объекте
Применяется совместно с расценкой 8.5.6.</v>
          </cell>
          <cell r="I185" t="str">
            <v>Индексация</v>
          </cell>
        </row>
        <row r="186">
          <cell r="A186" t="str">
            <v>Прочие работы</v>
          </cell>
        </row>
        <row r="187">
          <cell r="A187" t="str">
            <v>8.7.4</v>
          </cell>
          <cell r="B187" t="str">
            <v xml:space="preserve"> Укладка антистатического  линолеума </v>
          </cell>
          <cell r="C187" t="str">
            <v>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v>
          </cell>
          <cell r="D187" t="str">
            <v>м2</v>
          </cell>
          <cell r="E187">
            <v>718.71</v>
          </cell>
          <cell r="F187">
            <v>0</v>
          </cell>
          <cell r="G187">
            <v>718.71</v>
          </cell>
          <cell r="H187" t="str">
            <v>Может применятся с работами других разделов</v>
          </cell>
          <cell r="I187" t="str">
            <v>Индексация</v>
          </cell>
        </row>
        <row r="188">
          <cell r="A188" t="str">
            <v>8.7.5</v>
          </cell>
          <cell r="B188" t="str">
            <v xml:space="preserve">Монтаж фальшпола </v>
          </cell>
          <cell r="C188" t="str">
            <v>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v>
          </cell>
          <cell r="D188" t="str">
            <v>м2</v>
          </cell>
          <cell r="E188">
            <v>3782.4</v>
          </cell>
          <cell r="F188">
            <v>0</v>
          </cell>
          <cell r="G188">
            <v>3782.4</v>
          </cell>
          <cell r="H188" t="str">
            <v>Может применятся с работами других разделов</v>
          </cell>
          <cell r="I188" t="str">
            <v>Индексация</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O869"/>
  <sheetViews>
    <sheetView tabSelected="1" view="pageBreakPreview" zoomScale="60" zoomScaleNormal="50" workbookViewId="0">
      <pane xSplit="8" ySplit="5" topLeftCell="I6" activePane="bottomRight" state="frozen"/>
      <selection pane="topRight" activeCell="I1" sqref="I1"/>
      <selection pane="bottomLeft" activeCell="A8" sqref="A8"/>
      <selection pane="bottomRight" activeCell="H1" sqref="H1:H1048576"/>
    </sheetView>
  </sheetViews>
  <sheetFormatPr defaultColWidth="9.140625" defaultRowHeight="15.75" outlineLevelRow="1" outlineLevelCol="1"/>
  <cols>
    <col min="1" max="1" width="9.7109375" style="6" customWidth="1"/>
    <col min="2" max="2" width="45.5703125" style="6" customWidth="1"/>
    <col min="3" max="3" width="57.5703125" style="7" customWidth="1" outlineLevel="1"/>
    <col min="4" max="4" width="12.7109375" style="8" customWidth="1"/>
    <col min="5" max="5" width="15.42578125" style="594" customWidth="1"/>
    <col min="6" max="6" width="14.5703125" style="192" customWidth="1"/>
    <col min="7" max="7" width="18" style="192" customWidth="1"/>
    <col min="8" max="8" width="16.140625" style="603" customWidth="1"/>
    <col min="9" max="9" width="59.7109375" style="1" customWidth="1"/>
    <col min="10" max="10" width="22.140625" style="1" customWidth="1"/>
    <col min="11" max="16384" width="9.140625" style="1"/>
  </cols>
  <sheetData>
    <row r="1" spans="1:12" ht="16.5" thickBot="1">
      <c r="E1" s="192"/>
    </row>
    <row r="2" spans="1:12" s="7" customFormat="1" ht="28.5" customHeight="1">
      <c r="A2" s="598" t="s">
        <v>2154</v>
      </c>
      <c r="B2" s="6"/>
      <c r="D2" s="8"/>
      <c r="E2" s="597"/>
      <c r="F2" s="595"/>
      <c r="G2" s="595"/>
      <c r="H2" s="595"/>
      <c r="I2" s="598"/>
    </row>
    <row r="3" spans="1:12" s="7" customFormat="1" ht="72.75" customHeight="1">
      <c r="A3" s="738" t="s">
        <v>2152</v>
      </c>
      <c r="B3" s="738"/>
      <c r="C3" s="738"/>
      <c r="D3" s="738"/>
      <c r="E3" s="738"/>
      <c r="F3" s="639"/>
      <c r="G3" s="639"/>
      <c r="H3" s="639"/>
      <c r="I3" s="729"/>
      <c r="J3" s="730"/>
    </row>
    <row r="4" spans="1:12" ht="50.45" customHeight="1">
      <c r="A4" s="761"/>
      <c r="B4" s="762"/>
      <c r="C4" s="762"/>
      <c r="D4" s="762"/>
      <c r="E4" s="751" t="s">
        <v>2153</v>
      </c>
      <c r="F4" s="751"/>
      <c r="G4" s="751"/>
      <c r="H4" s="752"/>
      <c r="I4" s="731" t="s">
        <v>1571</v>
      </c>
    </row>
    <row r="5" spans="1:12" ht="100.5" customHeight="1">
      <c r="A5" s="604" t="s">
        <v>87</v>
      </c>
      <c r="B5" s="604" t="s">
        <v>83</v>
      </c>
      <c r="C5" s="604" t="s">
        <v>6</v>
      </c>
      <c r="D5" s="605" t="s">
        <v>0</v>
      </c>
      <c r="E5" s="606" t="s">
        <v>82</v>
      </c>
      <c r="F5" s="195" t="s">
        <v>145</v>
      </c>
      <c r="G5" s="712" t="s">
        <v>1569</v>
      </c>
      <c r="H5" s="713" t="s">
        <v>1363</v>
      </c>
      <c r="I5" s="732"/>
    </row>
    <row r="6" spans="1:12" s="602" customFormat="1">
      <c r="A6" s="65"/>
      <c r="B6" s="65"/>
      <c r="C6" s="65"/>
      <c r="D6" s="607"/>
      <c r="E6" s="608"/>
      <c r="F6" s="609"/>
      <c r="G6" s="609"/>
      <c r="H6" s="610"/>
      <c r="I6" s="190">
        <v>9</v>
      </c>
    </row>
    <row r="7" spans="1:12" s="7" customFormat="1" ht="48.75" customHeight="1">
      <c r="A7" s="749" t="s">
        <v>1193</v>
      </c>
      <c r="B7" s="750"/>
      <c r="C7" s="750"/>
      <c r="D7" s="640"/>
      <c r="E7" s="196"/>
      <c r="F7" s="196"/>
      <c r="G7" s="196"/>
      <c r="H7" s="196"/>
      <c r="I7" s="641"/>
    </row>
    <row r="8" spans="1:12" s="7" customFormat="1" ht="69.75" customHeight="1" outlineLevel="1">
      <c r="A8" s="739" t="s">
        <v>963</v>
      </c>
      <c r="B8" s="740"/>
      <c r="C8" s="740"/>
      <c r="D8" s="642"/>
      <c r="E8" s="753" t="s">
        <v>867</v>
      </c>
      <c r="F8" s="754"/>
      <c r="G8" s="754"/>
      <c r="H8" s="718"/>
      <c r="I8" s="643" t="s">
        <v>867</v>
      </c>
    </row>
    <row r="9" spans="1:12" s="7" customFormat="1" ht="252" outlineLevel="1">
      <c r="A9" s="601" t="s">
        <v>11</v>
      </c>
      <c r="B9" s="644" t="s">
        <v>1023</v>
      </c>
      <c r="C9" s="600" t="s">
        <v>2018</v>
      </c>
      <c r="D9" s="629"/>
      <c r="E9" s="196"/>
      <c r="F9" s="196"/>
      <c r="G9" s="196"/>
      <c r="H9" s="196"/>
      <c r="I9" s="643" t="s">
        <v>839</v>
      </c>
    </row>
    <row r="10" spans="1:12" s="17" customFormat="1" ht="63" outlineLevel="1">
      <c r="A10" s="601" t="s">
        <v>306</v>
      </c>
      <c r="B10" s="645" t="s">
        <v>1066</v>
      </c>
      <c r="C10" s="763" t="s">
        <v>2019</v>
      </c>
      <c r="D10" s="629" t="s">
        <v>307</v>
      </c>
      <c r="E10" s="719">
        <v>1520.9843478474261</v>
      </c>
      <c r="F10" s="719">
        <v>276.08808836789211</v>
      </c>
      <c r="G10" s="719">
        <v>1244.8962594795339</v>
      </c>
      <c r="H10" s="719">
        <v>0</v>
      </c>
      <c r="I10" s="643" t="s">
        <v>1752</v>
      </c>
      <c r="L10" s="711"/>
    </row>
    <row r="11" spans="1:12" s="17" customFormat="1" ht="62.25" customHeight="1" outlineLevel="1">
      <c r="A11" s="601" t="s">
        <v>308</v>
      </c>
      <c r="B11" s="645" t="s">
        <v>1067</v>
      </c>
      <c r="C11" s="764"/>
      <c r="D11" s="629" t="s">
        <v>307</v>
      </c>
      <c r="E11" s="719">
        <v>1353.4368571285477</v>
      </c>
      <c r="F11" s="719">
        <v>224.55817702573441</v>
      </c>
      <c r="G11" s="719">
        <v>1128.8786801028132</v>
      </c>
      <c r="H11" s="719">
        <v>0</v>
      </c>
      <c r="I11" s="643" t="s">
        <v>1752</v>
      </c>
      <c r="L11" s="711"/>
    </row>
    <row r="12" spans="1:12" s="17" customFormat="1" ht="127.5" customHeight="1" outlineLevel="1">
      <c r="A12" s="601" t="s">
        <v>309</v>
      </c>
      <c r="B12" s="645" t="s">
        <v>1068</v>
      </c>
      <c r="C12" s="765"/>
      <c r="D12" s="629" t="s">
        <v>307</v>
      </c>
      <c r="E12" s="719">
        <v>1304.3333642493094</v>
      </c>
      <c r="F12" s="719">
        <v>206.85855222595777</v>
      </c>
      <c r="G12" s="719">
        <v>1097.4748120233517</v>
      </c>
      <c r="H12" s="719">
        <v>0</v>
      </c>
      <c r="I12" s="643" t="s">
        <v>1752</v>
      </c>
      <c r="L12" s="711"/>
    </row>
    <row r="13" spans="1:12" s="17" customFormat="1" ht="173.25" outlineLevel="1">
      <c r="A13" s="601" t="s">
        <v>310</v>
      </c>
      <c r="B13" s="644" t="s">
        <v>654</v>
      </c>
      <c r="C13" s="600" t="s">
        <v>2020</v>
      </c>
      <c r="D13" s="629"/>
      <c r="E13" s="719"/>
      <c r="F13" s="719"/>
      <c r="G13" s="719"/>
      <c r="H13" s="719"/>
      <c r="I13" s="643" t="s">
        <v>869</v>
      </c>
      <c r="L13" s="711"/>
    </row>
    <row r="14" spans="1:12" s="17" customFormat="1" ht="236.25" outlineLevel="1">
      <c r="A14" s="601" t="s">
        <v>311</v>
      </c>
      <c r="B14" s="645" t="s">
        <v>776</v>
      </c>
      <c r="C14" s="162" t="s">
        <v>2021</v>
      </c>
      <c r="D14" s="629" t="s">
        <v>307</v>
      </c>
      <c r="E14" s="719">
        <v>2198.705057536361</v>
      </c>
      <c r="F14" s="719">
        <v>256.21379230774829</v>
      </c>
      <c r="G14" s="719">
        <v>1942.4912652286127</v>
      </c>
      <c r="H14" s="719">
        <v>0</v>
      </c>
      <c r="I14" s="643" t="s">
        <v>2001</v>
      </c>
      <c r="L14" s="711"/>
    </row>
    <row r="15" spans="1:12" s="17" customFormat="1" ht="48" customHeight="1" outlineLevel="1">
      <c r="A15" s="766" t="s">
        <v>961</v>
      </c>
      <c r="B15" s="767"/>
      <c r="C15" s="767"/>
      <c r="D15" s="646"/>
      <c r="E15" s="736" t="s">
        <v>867</v>
      </c>
      <c r="F15" s="737"/>
      <c r="G15" s="737"/>
      <c r="H15" s="718"/>
      <c r="I15" s="643" t="s">
        <v>867</v>
      </c>
      <c r="L15" s="711"/>
    </row>
    <row r="16" spans="1:12" s="17" customFormat="1" ht="204.75" outlineLevel="1">
      <c r="A16" s="647" t="s">
        <v>312</v>
      </c>
      <c r="B16" s="644" t="s">
        <v>868</v>
      </c>
      <c r="C16" s="648" t="s">
        <v>2022</v>
      </c>
      <c r="D16" s="629"/>
      <c r="E16" s="719"/>
      <c r="F16" s="719"/>
      <c r="G16" s="719"/>
      <c r="H16" s="719"/>
      <c r="I16" s="643" t="s">
        <v>839</v>
      </c>
      <c r="L16" s="711"/>
    </row>
    <row r="17" spans="1:12" s="17" customFormat="1" ht="63" customHeight="1" outlineLevel="1">
      <c r="A17" s="649" t="s">
        <v>313</v>
      </c>
      <c r="B17" s="645" t="s">
        <v>1064</v>
      </c>
      <c r="C17" s="650"/>
      <c r="D17" s="629" t="s">
        <v>307</v>
      </c>
      <c r="E17" s="719">
        <v>1595.7856557261102</v>
      </c>
      <c r="F17" s="719">
        <v>329.43404982874529</v>
      </c>
      <c r="G17" s="719">
        <v>1266.3516058973651</v>
      </c>
      <c r="H17" s="719">
        <v>0</v>
      </c>
      <c r="I17" s="643" t="s">
        <v>1752</v>
      </c>
      <c r="L17" s="711"/>
    </row>
    <row r="18" spans="1:12" s="17" customFormat="1" ht="64.5" customHeight="1" outlineLevel="1">
      <c r="A18" s="651" t="s">
        <v>314</v>
      </c>
      <c r="B18" s="652" t="s">
        <v>1065</v>
      </c>
      <c r="C18" s="653"/>
      <c r="D18" s="623" t="s">
        <v>307</v>
      </c>
      <c r="E18" s="719">
        <v>1426.4205664971712</v>
      </c>
      <c r="F18" s="719">
        <v>264.65917299678256</v>
      </c>
      <c r="G18" s="719">
        <v>1161.7613935003887</v>
      </c>
      <c r="H18" s="719">
        <v>0</v>
      </c>
      <c r="I18" s="643" t="s">
        <v>1752</v>
      </c>
      <c r="L18" s="711"/>
    </row>
    <row r="19" spans="1:12" s="17" customFormat="1" ht="26.25" customHeight="1">
      <c r="A19" s="768" t="s">
        <v>1194</v>
      </c>
      <c r="B19" s="768"/>
      <c r="C19" s="768"/>
      <c r="D19" s="629"/>
      <c r="E19" s="719"/>
      <c r="F19" s="719"/>
      <c r="G19" s="719"/>
      <c r="H19" s="719"/>
      <c r="I19" s="643" t="s">
        <v>2002</v>
      </c>
      <c r="L19" s="711"/>
    </row>
    <row r="20" spans="1:12" s="17" customFormat="1" ht="69" customHeight="1" outlineLevel="1">
      <c r="A20" s="766" t="s">
        <v>1091</v>
      </c>
      <c r="B20" s="767"/>
      <c r="C20" s="767"/>
      <c r="D20" s="646"/>
      <c r="E20" s="736" t="s">
        <v>1103</v>
      </c>
      <c r="F20" s="737"/>
      <c r="G20" s="737"/>
      <c r="H20" s="718"/>
      <c r="I20" s="643" t="s">
        <v>1103</v>
      </c>
      <c r="L20" s="711"/>
    </row>
    <row r="21" spans="1:12" s="17" customFormat="1" ht="409.5" outlineLevel="1">
      <c r="A21" s="601" t="s">
        <v>12</v>
      </c>
      <c r="B21" s="644" t="s">
        <v>1024</v>
      </c>
      <c r="C21" s="600" t="s">
        <v>2023</v>
      </c>
      <c r="D21" s="629" t="s">
        <v>332</v>
      </c>
      <c r="E21" s="719">
        <v>3059.39699969097</v>
      </c>
      <c r="F21" s="719">
        <v>248.69789997487899</v>
      </c>
      <c r="G21" s="719">
        <v>2810.699099716091</v>
      </c>
      <c r="H21" s="719">
        <v>0</v>
      </c>
      <c r="I21" s="643" t="s">
        <v>2003</v>
      </c>
      <c r="L21" s="711"/>
    </row>
    <row r="22" spans="1:12" s="17" customFormat="1" ht="312.75" customHeight="1" outlineLevel="1">
      <c r="A22" s="601" t="s">
        <v>13</v>
      </c>
      <c r="B22" s="644" t="s">
        <v>962</v>
      </c>
      <c r="C22" s="600" t="s">
        <v>2024</v>
      </c>
      <c r="D22" s="629" t="s">
        <v>332</v>
      </c>
      <c r="E22" s="719">
        <v>4194.9368995762698</v>
      </c>
      <c r="F22" s="719">
        <v>258.617699973877</v>
      </c>
      <c r="G22" s="719">
        <v>3936.3191996023929</v>
      </c>
      <c r="H22" s="719">
        <v>0</v>
      </c>
      <c r="I22" s="643" t="s">
        <v>2004</v>
      </c>
      <c r="L22" s="711"/>
    </row>
    <row r="23" spans="1:12" s="17" customFormat="1" ht="409.5" outlineLevel="1">
      <c r="A23" s="638" t="s">
        <v>14</v>
      </c>
      <c r="B23" s="654" t="s">
        <v>727</v>
      </c>
      <c r="C23" s="633" t="s">
        <v>2025</v>
      </c>
      <c r="D23" s="623" t="s">
        <v>332</v>
      </c>
      <c r="E23" s="719">
        <v>3093.0965996875661</v>
      </c>
      <c r="F23" s="719">
        <v>100.207799989878</v>
      </c>
      <c r="G23" s="719">
        <v>2992.8887996976882</v>
      </c>
      <c r="H23" s="719">
        <v>0</v>
      </c>
      <c r="I23" s="643" t="s">
        <v>2005</v>
      </c>
      <c r="L23" s="711"/>
    </row>
    <row r="24" spans="1:12" s="17" customFormat="1" ht="107.25" customHeight="1" outlineLevel="1">
      <c r="A24" s="769" t="s">
        <v>2026</v>
      </c>
      <c r="B24" s="769"/>
      <c r="C24" s="769"/>
      <c r="D24" s="770"/>
      <c r="E24" s="719"/>
      <c r="F24" s="719"/>
      <c r="G24" s="719"/>
      <c r="H24" s="719"/>
      <c r="I24" s="643" t="s">
        <v>2002</v>
      </c>
      <c r="L24" s="711"/>
    </row>
    <row r="25" spans="1:12" s="7" customFormat="1" ht="26.25" customHeight="1">
      <c r="A25" s="749" t="s">
        <v>1195</v>
      </c>
      <c r="B25" s="750"/>
      <c r="C25" s="750"/>
      <c r="D25" s="655"/>
      <c r="E25" s="719"/>
      <c r="F25" s="719"/>
      <c r="G25" s="719"/>
      <c r="H25" s="719"/>
      <c r="I25" s="643" t="s">
        <v>2002</v>
      </c>
      <c r="L25" s="711"/>
    </row>
    <row r="26" spans="1:12" s="7" customFormat="1" ht="40.5" customHeight="1" outlineLevel="1">
      <c r="A26" s="771" t="s">
        <v>1095</v>
      </c>
      <c r="B26" s="772"/>
      <c r="C26" s="772"/>
      <c r="D26" s="772"/>
      <c r="E26" s="719"/>
      <c r="F26" s="719"/>
      <c r="G26" s="719"/>
      <c r="H26" s="719"/>
      <c r="I26" s="643" t="s">
        <v>2002</v>
      </c>
      <c r="L26" s="711"/>
    </row>
    <row r="27" spans="1:12" s="7" customFormat="1" ht="362.25" outlineLevel="1">
      <c r="A27" s="30" t="s">
        <v>15</v>
      </c>
      <c r="B27" s="599" t="s">
        <v>333</v>
      </c>
      <c r="C27" s="656" t="s">
        <v>2027</v>
      </c>
      <c r="D27" s="611"/>
      <c r="E27" s="719"/>
      <c r="F27" s="719"/>
      <c r="G27" s="719"/>
      <c r="H27" s="719"/>
      <c r="I27" s="643" t="s">
        <v>728</v>
      </c>
      <c r="L27" s="711"/>
    </row>
    <row r="28" spans="1:12" s="7" customFormat="1" ht="33.75" customHeight="1" outlineLevel="1">
      <c r="A28" s="24" t="s">
        <v>334</v>
      </c>
      <c r="B28" s="657" t="s">
        <v>1338</v>
      </c>
      <c r="C28" s="25"/>
      <c r="D28" s="612" t="s">
        <v>86</v>
      </c>
      <c r="E28" s="720">
        <v>160661.92799999999</v>
      </c>
      <c r="F28" s="719">
        <v>21172.375117107582</v>
      </c>
      <c r="G28" s="719">
        <v>139489.5528828924</v>
      </c>
      <c r="H28" s="719">
        <v>96397.16</v>
      </c>
      <c r="I28" s="643" t="s">
        <v>1751</v>
      </c>
      <c r="L28" s="711"/>
    </row>
    <row r="29" spans="1:12" s="7" customFormat="1" ht="31.15" customHeight="1" outlineLevel="1">
      <c r="A29" s="24" t="s">
        <v>335</v>
      </c>
      <c r="B29" s="657" t="s">
        <v>116</v>
      </c>
      <c r="C29" s="25"/>
      <c r="D29" s="612" t="s">
        <v>86</v>
      </c>
      <c r="E29" s="720">
        <v>174339.91</v>
      </c>
      <c r="F29" s="719">
        <v>22981.62239767862</v>
      </c>
      <c r="G29" s="719">
        <v>151358.28760232139</v>
      </c>
      <c r="H29" s="719">
        <v>104603.95</v>
      </c>
      <c r="I29" s="643" t="s">
        <v>1751</v>
      </c>
      <c r="L29" s="711"/>
    </row>
    <row r="30" spans="1:12" s="7" customFormat="1" ht="31.15" customHeight="1" outlineLevel="1">
      <c r="A30" s="24" t="s">
        <v>336</v>
      </c>
      <c r="B30" s="657" t="s">
        <v>1445</v>
      </c>
      <c r="C30" s="25"/>
      <c r="D30" s="612" t="s">
        <v>86</v>
      </c>
      <c r="E30" s="720">
        <v>191024.40333333332</v>
      </c>
      <c r="F30" s="719">
        <v>25512.401376069192</v>
      </c>
      <c r="G30" s="719">
        <v>165512.00195726412</v>
      </c>
      <c r="H30" s="719">
        <v>114614.64</v>
      </c>
      <c r="I30" s="643" t="s">
        <v>1751</v>
      </c>
      <c r="L30" s="711"/>
    </row>
    <row r="31" spans="1:12" s="7" customFormat="1" ht="31.15" customHeight="1" outlineLevel="1">
      <c r="A31" s="24" t="s">
        <v>1340</v>
      </c>
      <c r="B31" s="657" t="s">
        <v>1339</v>
      </c>
      <c r="C31" s="25"/>
      <c r="D31" s="612" t="s">
        <v>86</v>
      </c>
      <c r="E31" s="720">
        <v>196180.75999999998</v>
      </c>
      <c r="F31" s="719">
        <v>26396.330630422173</v>
      </c>
      <c r="G31" s="719">
        <v>169784.42936957782</v>
      </c>
      <c r="H31" s="719">
        <v>117708.46</v>
      </c>
      <c r="I31" s="643" t="s">
        <v>1751</v>
      </c>
      <c r="L31" s="711"/>
    </row>
    <row r="32" spans="1:12" s="7" customFormat="1" ht="31.15" customHeight="1" outlineLevel="1">
      <c r="A32" s="24" t="s">
        <v>1341</v>
      </c>
      <c r="B32" s="657" t="s">
        <v>1446</v>
      </c>
      <c r="C32" s="25"/>
      <c r="D32" s="612" t="s">
        <v>86</v>
      </c>
      <c r="E32" s="720">
        <v>296725.27499999997</v>
      </c>
      <c r="F32" s="719">
        <v>32252.518920031194</v>
      </c>
      <c r="G32" s="719">
        <v>264472.75607996876</v>
      </c>
      <c r="H32" s="719">
        <v>178035.17</v>
      </c>
      <c r="I32" s="643" t="s">
        <v>1751</v>
      </c>
      <c r="L32" s="711"/>
    </row>
    <row r="33" spans="1:12" s="7" customFormat="1" ht="65.25" customHeight="1" outlineLevel="1">
      <c r="A33" s="30" t="s">
        <v>16</v>
      </c>
      <c r="B33" s="599" t="s">
        <v>893</v>
      </c>
      <c r="C33" s="656" t="s">
        <v>2028</v>
      </c>
      <c r="D33" s="611"/>
      <c r="E33" s="720"/>
      <c r="F33" s="719"/>
      <c r="G33" s="719"/>
      <c r="H33" s="719"/>
      <c r="I33" s="643" t="s">
        <v>728</v>
      </c>
      <c r="L33" s="711"/>
    </row>
    <row r="34" spans="1:12" s="7" customFormat="1" ht="32.25" customHeight="1" outlineLevel="1">
      <c r="A34" s="24" t="s">
        <v>337</v>
      </c>
      <c r="B34" s="657" t="s">
        <v>1338</v>
      </c>
      <c r="C34" s="25"/>
      <c r="D34" s="612" t="s">
        <v>86</v>
      </c>
      <c r="E34" s="720">
        <v>342434.11390765605</v>
      </c>
      <c r="F34" s="719">
        <v>85378.580091375901</v>
      </c>
      <c r="G34" s="719">
        <v>257055.53381628013</v>
      </c>
      <c r="H34" s="719">
        <v>192249.23</v>
      </c>
      <c r="I34" s="643" t="s">
        <v>1751</v>
      </c>
      <c r="L34" s="711"/>
    </row>
    <row r="35" spans="1:12" s="7" customFormat="1" ht="31.15" customHeight="1" outlineLevel="1">
      <c r="A35" s="24" t="s">
        <v>338</v>
      </c>
      <c r="B35" s="657" t="s">
        <v>116</v>
      </c>
      <c r="C35" s="25"/>
      <c r="D35" s="612" t="s">
        <v>86</v>
      </c>
      <c r="E35" s="720">
        <v>360886.38296354684</v>
      </c>
      <c r="F35" s="719">
        <v>85378.580091375901</v>
      </c>
      <c r="G35" s="719">
        <v>275507.80287217093</v>
      </c>
      <c r="H35" s="719">
        <v>211673.7</v>
      </c>
      <c r="I35" s="643" t="s">
        <v>1751</v>
      </c>
      <c r="L35" s="711"/>
    </row>
    <row r="36" spans="1:12" s="7" customFormat="1" ht="31.15" customHeight="1" outlineLevel="1">
      <c r="A36" s="24" t="s">
        <v>339</v>
      </c>
      <c r="B36" s="657" t="s">
        <v>1445</v>
      </c>
      <c r="C36" s="25"/>
      <c r="D36" s="612" t="s">
        <v>86</v>
      </c>
      <c r="E36" s="720">
        <v>380689.73182159459</v>
      </c>
      <c r="F36" s="719">
        <v>88897.612221690244</v>
      </c>
      <c r="G36" s="719">
        <v>291792.11959990434</v>
      </c>
      <c r="H36" s="719">
        <v>225084.45</v>
      </c>
      <c r="I36" s="643" t="s">
        <v>1751</v>
      </c>
      <c r="L36" s="711"/>
    </row>
    <row r="37" spans="1:12" s="7" customFormat="1" ht="31.15" customHeight="1" outlineLevel="1">
      <c r="A37" s="24" t="s">
        <v>1342</v>
      </c>
      <c r="B37" s="657" t="s">
        <v>1339</v>
      </c>
      <c r="C37" s="25"/>
      <c r="D37" s="612" t="s">
        <v>86</v>
      </c>
      <c r="E37" s="720">
        <v>388077.94076080021</v>
      </c>
      <c r="F37" s="719">
        <v>88897.612221690244</v>
      </c>
      <c r="G37" s="719">
        <v>299180.32853910996</v>
      </c>
      <c r="H37" s="719">
        <v>228837.42</v>
      </c>
      <c r="I37" s="643" t="s">
        <v>1751</v>
      </c>
      <c r="L37" s="711"/>
    </row>
    <row r="38" spans="1:12" s="7" customFormat="1" ht="42" customHeight="1" outlineLevel="1">
      <c r="A38" s="24" t="s">
        <v>1343</v>
      </c>
      <c r="B38" s="657" t="s">
        <v>1446</v>
      </c>
      <c r="C38" s="25"/>
      <c r="D38" s="612" t="s">
        <v>86</v>
      </c>
      <c r="E38" s="720">
        <v>441741.75205537962</v>
      </c>
      <c r="F38" s="719">
        <v>88897.612221690244</v>
      </c>
      <c r="G38" s="719">
        <v>352844.13983368938</v>
      </c>
      <c r="H38" s="719">
        <v>288297.09999999998</v>
      </c>
      <c r="I38" s="643" t="s">
        <v>2006</v>
      </c>
      <c r="L38" s="711"/>
    </row>
    <row r="39" spans="1:12" s="7" customFormat="1" ht="315" outlineLevel="1">
      <c r="A39" s="30" t="s">
        <v>17</v>
      </c>
      <c r="B39" s="599" t="s">
        <v>340</v>
      </c>
      <c r="C39" s="656" t="s">
        <v>2029</v>
      </c>
      <c r="D39" s="611"/>
      <c r="E39" s="720"/>
      <c r="F39" s="719"/>
      <c r="G39" s="719"/>
      <c r="H39" s="719"/>
      <c r="I39" s="643" t="s">
        <v>728</v>
      </c>
      <c r="L39" s="711"/>
    </row>
    <row r="40" spans="1:12" s="7" customFormat="1" ht="31.15" customHeight="1" outlineLevel="1">
      <c r="A40" s="24" t="s">
        <v>341</v>
      </c>
      <c r="B40" s="657" t="s">
        <v>1338</v>
      </c>
      <c r="C40" s="25"/>
      <c r="D40" s="612" t="s">
        <v>86</v>
      </c>
      <c r="E40" s="720">
        <v>191712.45</v>
      </c>
      <c r="F40" s="719">
        <v>27568.591938994232</v>
      </c>
      <c r="G40" s="719">
        <v>164143.85806100577</v>
      </c>
      <c r="H40" s="719">
        <v>115027.47</v>
      </c>
      <c r="I40" s="643" t="s">
        <v>1751</v>
      </c>
      <c r="L40" s="711"/>
    </row>
    <row r="41" spans="1:12" s="7" customFormat="1" ht="31.15" customHeight="1" outlineLevel="1">
      <c r="A41" s="24" t="s">
        <v>342</v>
      </c>
      <c r="B41" s="657" t="s">
        <v>116</v>
      </c>
      <c r="C41" s="25"/>
      <c r="D41" s="612" t="s">
        <v>86</v>
      </c>
      <c r="E41" s="720">
        <v>204261.82</v>
      </c>
      <c r="F41" s="719">
        <v>30583.307696910775</v>
      </c>
      <c r="G41" s="719">
        <v>173678.51230308923</v>
      </c>
      <c r="H41" s="719">
        <v>122557.09</v>
      </c>
      <c r="I41" s="643" t="s">
        <v>1751</v>
      </c>
      <c r="L41" s="711"/>
    </row>
    <row r="42" spans="1:12" s="7" customFormat="1" ht="31.15" customHeight="1" outlineLevel="1">
      <c r="A42" s="24" t="s">
        <v>343</v>
      </c>
      <c r="B42" s="657" t="s">
        <v>1445</v>
      </c>
      <c r="C42" s="25"/>
      <c r="D42" s="612" t="s">
        <v>86</v>
      </c>
      <c r="E42" s="720">
        <v>220236.66749999998</v>
      </c>
      <c r="F42" s="719">
        <v>34896.26887143225</v>
      </c>
      <c r="G42" s="719">
        <v>185340.39862856772</v>
      </c>
      <c r="H42" s="719">
        <v>132142</v>
      </c>
      <c r="I42" s="643" t="s">
        <v>1751</v>
      </c>
      <c r="L42" s="711"/>
    </row>
    <row r="43" spans="1:12" s="7" customFormat="1" ht="31.15" customHeight="1" outlineLevel="1">
      <c r="A43" s="24" t="s">
        <v>1344</v>
      </c>
      <c r="B43" s="657" t="s">
        <v>1339</v>
      </c>
      <c r="C43" s="25"/>
      <c r="D43" s="612" t="s">
        <v>86</v>
      </c>
      <c r="E43" s="720">
        <v>222853.16000000003</v>
      </c>
      <c r="F43" s="719">
        <v>36281.300618689231</v>
      </c>
      <c r="G43" s="719">
        <v>186571.85938131082</v>
      </c>
      <c r="H43" s="719">
        <v>133711.9</v>
      </c>
      <c r="I43" s="643" t="s">
        <v>1751</v>
      </c>
      <c r="L43" s="711"/>
    </row>
    <row r="44" spans="1:12" s="7" customFormat="1" ht="33" customHeight="1" outlineLevel="1">
      <c r="A44" s="24" t="s">
        <v>1345</v>
      </c>
      <c r="B44" s="657" t="s">
        <v>1446</v>
      </c>
      <c r="C44" s="25"/>
      <c r="D44" s="612" t="s">
        <v>86</v>
      </c>
      <c r="E44" s="720">
        <v>319945.5</v>
      </c>
      <c r="F44" s="719">
        <v>37398.120009713246</v>
      </c>
      <c r="G44" s="719">
        <v>282547.37999028678</v>
      </c>
      <c r="H44" s="719">
        <v>191967.3</v>
      </c>
      <c r="I44" s="643" t="s">
        <v>1751</v>
      </c>
      <c r="L44" s="711"/>
    </row>
    <row r="45" spans="1:12" s="7" customFormat="1" ht="23.25" customHeight="1" outlineLevel="1">
      <c r="A45" s="30" t="s">
        <v>31</v>
      </c>
      <c r="B45" s="744" t="s">
        <v>345</v>
      </c>
      <c r="C45" s="745"/>
      <c r="D45" s="613"/>
      <c r="E45" s="720"/>
      <c r="F45" s="719"/>
      <c r="G45" s="719"/>
      <c r="H45" s="719"/>
      <c r="I45" s="643" t="s">
        <v>2002</v>
      </c>
      <c r="L45" s="711"/>
    </row>
    <row r="46" spans="1:12" s="7" customFormat="1" ht="110.25" outlineLevel="1">
      <c r="A46" s="24" t="s">
        <v>114</v>
      </c>
      <c r="B46" s="27" t="s">
        <v>346</v>
      </c>
      <c r="C46" s="741" t="s">
        <v>964</v>
      </c>
      <c r="D46" s="612" t="s">
        <v>347</v>
      </c>
      <c r="E46" s="720">
        <v>3340.5556613786998</v>
      </c>
      <c r="F46" s="719">
        <v>0</v>
      </c>
      <c r="G46" s="719">
        <v>3340.5556613786998</v>
      </c>
      <c r="H46" s="719">
        <v>0</v>
      </c>
      <c r="I46" s="643" t="s">
        <v>2002</v>
      </c>
      <c r="L46" s="711"/>
    </row>
    <row r="47" spans="1:12" s="7" customFormat="1" ht="110.25" outlineLevel="1">
      <c r="A47" s="24" t="s">
        <v>115</v>
      </c>
      <c r="B47" s="27" t="s">
        <v>348</v>
      </c>
      <c r="C47" s="742"/>
      <c r="D47" s="612" t="s">
        <v>347</v>
      </c>
      <c r="E47" s="720">
        <v>6876.6009728096215</v>
      </c>
      <c r="F47" s="719">
        <v>0</v>
      </c>
      <c r="G47" s="719">
        <v>6876.6009728096215</v>
      </c>
      <c r="H47" s="719">
        <v>0</v>
      </c>
      <c r="I47" s="643" t="s">
        <v>2002</v>
      </c>
      <c r="L47" s="711"/>
    </row>
    <row r="48" spans="1:12" s="7" customFormat="1" ht="110.25" outlineLevel="1">
      <c r="A48" s="24" t="s">
        <v>1075</v>
      </c>
      <c r="B48" s="27" t="s">
        <v>350</v>
      </c>
      <c r="C48" s="742"/>
      <c r="D48" s="612" t="s">
        <v>347</v>
      </c>
      <c r="E48" s="720">
        <v>10044.840529279067</v>
      </c>
      <c r="F48" s="719">
        <v>0</v>
      </c>
      <c r="G48" s="719">
        <v>10044.840529279067</v>
      </c>
      <c r="H48" s="719">
        <v>0</v>
      </c>
      <c r="I48" s="643" t="s">
        <v>2002</v>
      </c>
      <c r="L48" s="711"/>
    </row>
    <row r="49" spans="1:12" s="7" customFormat="1" ht="110.25" outlineLevel="1">
      <c r="A49" s="24" t="s">
        <v>1076</v>
      </c>
      <c r="B49" s="27" t="s">
        <v>352</v>
      </c>
      <c r="C49" s="742"/>
      <c r="D49" s="612" t="s">
        <v>347</v>
      </c>
      <c r="E49" s="720">
        <v>13190.500734070749</v>
      </c>
      <c r="F49" s="719">
        <v>0</v>
      </c>
      <c r="G49" s="719">
        <v>13190.500734070749</v>
      </c>
      <c r="H49" s="719">
        <v>0</v>
      </c>
      <c r="I49" s="643" t="s">
        <v>2002</v>
      </c>
      <c r="L49" s="711"/>
    </row>
    <row r="50" spans="1:12" s="7" customFormat="1" ht="110.25" outlineLevel="1">
      <c r="A50" s="24" t="s">
        <v>1077</v>
      </c>
      <c r="B50" s="27" t="s">
        <v>354</v>
      </c>
      <c r="C50" s="742"/>
      <c r="D50" s="612" t="s">
        <v>347</v>
      </c>
      <c r="E50" s="720">
        <v>16351.01577549254</v>
      </c>
      <c r="F50" s="719">
        <v>0</v>
      </c>
      <c r="G50" s="719">
        <v>16351.01577549254</v>
      </c>
      <c r="H50" s="719">
        <v>0</v>
      </c>
      <c r="I50" s="643" t="s">
        <v>2002</v>
      </c>
      <c r="L50" s="711"/>
    </row>
    <row r="51" spans="1:12" s="7" customFormat="1" ht="110.25" outlineLevel="1">
      <c r="A51" s="24" t="s">
        <v>1078</v>
      </c>
      <c r="B51" s="27" t="s">
        <v>356</v>
      </c>
      <c r="C51" s="742"/>
      <c r="D51" s="612" t="s">
        <v>347</v>
      </c>
      <c r="E51" s="720">
        <v>19496.675980284221</v>
      </c>
      <c r="F51" s="719">
        <v>0</v>
      </c>
      <c r="G51" s="719">
        <v>19496.675980284221</v>
      </c>
      <c r="H51" s="719">
        <v>0</v>
      </c>
      <c r="I51" s="643" t="s">
        <v>2002</v>
      </c>
      <c r="L51" s="711"/>
    </row>
    <row r="52" spans="1:12" s="7" customFormat="1" ht="110.25" outlineLevel="1">
      <c r="A52" s="24" t="s">
        <v>1079</v>
      </c>
      <c r="B52" s="27" t="s">
        <v>358</v>
      </c>
      <c r="C52" s="742"/>
      <c r="D52" s="612" t="s">
        <v>347</v>
      </c>
      <c r="E52" s="720">
        <v>22657.19102170601</v>
      </c>
      <c r="F52" s="719">
        <v>0</v>
      </c>
      <c r="G52" s="719">
        <v>22657.19102170601</v>
      </c>
      <c r="H52" s="719">
        <v>0</v>
      </c>
      <c r="I52" s="643" t="s">
        <v>2002</v>
      </c>
      <c r="L52" s="711"/>
    </row>
    <row r="53" spans="1:12" s="7" customFormat="1" ht="93.6" customHeight="1" outlineLevel="1">
      <c r="A53" s="24" t="s">
        <v>1080</v>
      </c>
      <c r="B53" s="27" t="s">
        <v>360</v>
      </c>
      <c r="C53" s="743"/>
      <c r="D53" s="612" t="s">
        <v>347</v>
      </c>
      <c r="E53" s="720">
        <v>25806.416387288918</v>
      </c>
      <c r="F53" s="719">
        <v>0</v>
      </c>
      <c r="G53" s="719">
        <v>25806.416387288918</v>
      </c>
      <c r="H53" s="719">
        <v>0</v>
      </c>
      <c r="I53" s="643" t="s">
        <v>2002</v>
      </c>
      <c r="L53" s="711"/>
    </row>
    <row r="54" spans="1:12" s="7" customFormat="1" ht="24" customHeight="1" outlineLevel="1">
      <c r="A54" s="30" t="s">
        <v>32</v>
      </c>
      <c r="B54" s="744" t="s">
        <v>361</v>
      </c>
      <c r="C54" s="745"/>
      <c r="D54" s="613"/>
      <c r="E54" s="720"/>
      <c r="F54" s="719"/>
      <c r="G54" s="719"/>
      <c r="H54" s="719"/>
      <c r="I54" s="643" t="s">
        <v>2002</v>
      </c>
      <c r="L54" s="711"/>
    </row>
    <row r="55" spans="1:12" s="7" customFormat="1" ht="93.6" customHeight="1" outlineLevel="1">
      <c r="A55" s="24" t="s">
        <v>136</v>
      </c>
      <c r="B55" s="27" t="s">
        <v>346</v>
      </c>
      <c r="C55" s="741" t="s">
        <v>965</v>
      </c>
      <c r="D55" s="612" t="s">
        <v>347</v>
      </c>
      <c r="E55" s="720">
        <v>3443.9453243242515</v>
      </c>
      <c r="F55" s="719">
        <v>0</v>
      </c>
      <c r="G55" s="719">
        <v>3443.9453243242515</v>
      </c>
      <c r="H55" s="719">
        <v>0</v>
      </c>
      <c r="I55" s="643" t="s">
        <v>2002</v>
      </c>
      <c r="L55" s="711"/>
    </row>
    <row r="56" spans="1:12" s="7" customFormat="1" ht="93.6" customHeight="1" outlineLevel="1">
      <c r="A56" s="24" t="s">
        <v>137</v>
      </c>
      <c r="B56" s="27" t="s">
        <v>348</v>
      </c>
      <c r="C56" s="742"/>
      <c r="D56" s="612" t="s">
        <v>347</v>
      </c>
      <c r="E56" s="720">
        <v>4805.8367465725578</v>
      </c>
      <c r="F56" s="719">
        <v>0</v>
      </c>
      <c r="G56" s="719">
        <v>4805.8367465725578</v>
      </c>
      <c r="H56" s="719">
        <v>0</v>
      </c>
      <c r="I56" s="643" t="s">
        <v>2002</v>
      </c>
      <c r="L56" s="711"/>
    </row>
    <row r="57" spans="1:12" s="7" customFormat="1" ht="93.6" customHeight="1" outlineLevel="1">
      <c r="A57" s="24" t="s">
        <v>349</v>
      </c>
      <c r="B57" s="27" t="s">
        <v>350</v>
      </c>
      <c r="C57" s="742"/>
      <c r="D57" s="612" t="s">
        <v>347</v>
      </c>
      <c r="E57" s="720">
        <v>6470.7668360750695</v>
      </c>
      <c r="F57" s="719">
        <v>0</v>
      </c>
      <c r="G57" s="719">
        <v>6470.7668360750695</v>
      </c>
      <c r="H57" s="719">
        <v>0</v>
      </c>
      <c r="I57" s="643" t="s">
        <v>2002</v>
      </c>
      <c r="L57" s="711"/>
    </row>
    <row r="58" spans="1:12" s="7" customFormat="1" ht="93.6" customHeight="1" outlineLevel="1">
      <c r="A58" s="24" t="s">
        <v>351</v>
      </c>
      <c r="B58" s="27" t="s">
        <v>352</v>
      </c>
      <c r="C58" s="742"/>
      <c r="D58" s="612" t="s">
        <v>347</v>
      </c>
      <c r="E58" s="720">
        <v>7840.3827733710314</v>
      </c>
      <c r="F58" s="719">
        <v>0</v>
      </c>
      <c r="G58" s="719">
        <v>7840.3827733710314</v>
      </c>
      <c r="H58" s="719">
        <v>0</v>
      </c>
      <c r="I58" s="643" t="s">
        <v>2002</v>
      </c>
      <c r="L58" s="711"/>
    </row>
    <row r="59" spans="1:12" s="7" customFormat="1" ht="93.6" customHeight="1" outlineLevel="1">
      <c r="A59" s="24" t="s">
        <v>353</v>
      </c>
      <c r="B59" s="27" t="s">
        <v>354</v>
      </c>
      <c r="C59" s="742"/>
      <c r="D59" s="612" t="s">
        <v>347</v>
      </c>
      <c r="E59" s="720">
        <v>10848.190094235311</v>
      </c>
      <c r="F59" s="719">
        <v>0</v>
      </c>
      <c r="G59" s="719">
        <v>10848.190094235311</v>
      </c>
      <c r="H59" s="719">
        <v>0</v>
      </c>
      <c r="I59" s="643" t="s">
        <v>2002</v>
      </c>
      <c r="L59" s="711"/>
    </row>
    <row r="60" spans="1:12" s="7" customFormat="1" ht="93.6" customHeight="1" outlineLevel="1">
      <c r="A60" s="24" t="s">
        <v>355</v>
      </c>
      <c r="B60" s="27" t="s">
        <v>365</v>
      </c>
      <c r="C60" s="742"/>
      <c r="D60" s="612" t="s">
        <v>347</v>
      </c>
      <c r="E60" s="720">
        <v>12271.877636864867</v>
      </c>
      <c r="F60" s="719">
        <v>0</v>
      </c>
      <c r="G60" s="719">
        <v>12271.877636864867</v>
      </c>
      <c r="H60" s="719">
        <v>0</v>
      </c>
      <c r="I60" s="643" t="s">
        <v>2002</v>
      </c>
      <c r="L60" s="711"/>
    </row>
    <row r="61" spans="1:12" s="7" customFormat="1" ht="93.6" customHeight="1" outlineLevel="1">
      <c r="A61" s="24" t="s">
        <v>357</v>
      </c>
      <c r="B61" s="27" t="s">
        <v>358</v>
      </c>
      <c r="C61" s="742"/>
      <c r="D61" s="612" t="s">
        <v>347</v>
      </c>
      <c r="E61" s="720">
        <v>13910.069020433182</v>
      </c>
      <c r="F61" s="719">
        <v>0</v>
      </c>
      <c r="G61" s="719">
        <v>13910.069020433182</v>
      </c>
      <c r="H61" s="719">
        <v>0</v>
      </c>
      <c r="I61" s="643" t="s">
        <v>2002</v>
      </c>
      <c r="L61" s="711"/>
    </row>
    <row r="62" spans="1:12" s="7" customFormat="1" ht="93.6" customHeight="1" outlineLevel="1">
      <c r="A62" s="24" t="s">
        <v>359</v>
      </c>
      <c r="B62" s="27" t="s">
        <v>360</v>
      </c>
      <c r="C62" s="743"/>
      <c r="D62" s="612" t="s">
        <v>347</v>
      </c>
      <c r="E62" s="720">
        <v>15271.960442681489</v>
      </c>
      <c r="F62" s="719">
        <v>0</v>
      </c>
      <c r="G62" s="719">
        <v>15271.960442681489</v>
      </c>
      <c r="H62" s="719">
        <v>0</v>
      </c>
      <c r="I62" s="643" t="s">
        <v>2002</v>
      </c>
      <c r="L62" s="711"/>
    </row>
    <row r="63" spans="1:12" s="7" customFormat="1" ht="27" customHeight="1" outlineLevel="1">
      <c r="A63" s="30" t="s">
        <v>33</v>
      </c>
      <c r="B63" s="744" t="s">
        <v>368</v>
      </c>
      <c r="C63" s="745"/>
      <c r="D63" s="614"/>
      <c r="E63" s="720"/>
      <c r="F63" s="719"/>
      <c r="G63" s="719"/>
      <c r="H63" s="719"/>
      <c r="I63" s="643" t="s">
        <v>2002</v>
      </c>
      <c r="L63" s="711"/>
    </row>
    <row r="64" spans="1:12" s="7" customFormat="1" ht="93.6" customHeight="1" outlineLevel="1">
      <c r="A64" s="24" t="s">
        <v>141</v>
      </c>
      <c r="B64" s="27" t="s">
        <v>346</v>
      </c>
      <c r="C64" s="741" t="s">
        <v>966</v>
      </c>
      <c r="D64" s="612" t="s">
        <v>347</v>
      </c>
      <c r="E64" s="720">
        <v>4955.5734998040471</v>
      </c>
      <c r="F64" s="719">
        <v>0</v>
      </c>
      <c r="G64" s="719">
        <v>4955.5734998040471</v>
      </c>
      <c r="H64" s="719">
        <v>0</v>
      </c>
      <c r="I64" s="643" t="s">
        <v>2002</v>
      </c>
      <c r="L64" s="711"/>
    </row>
    <row r="65" spans="1:12" s="7" customFormat="1" ht="93.6" customHeight="1" outlineLevel="1">
      <c r="A65" s="24" t="s">
        <v>142</v>
      </c>
      <c r="B65" s="27" t="s">
        <v>348</v>
      </c>
      <c r="C65" s="742"/>
      <c r="D65" s="612" t="s">
        <v>347</v>
      </c>
      <c r="E65" s="720">
        <v>8460.7207510443441</v>
      </c>
      <c r="F65" s="719">
        <v>0</v>
      </c>
      <c r="G65" s="719">
        <v>8460.7207510443441</v>
      </c>
      <c r="H65" s="719">
        <v>0</v>
      </c>
      <c r="I65" s="643" t="s">
        <v>2002</v>
      </c>
      <c r="L65" s="711"/>
    </row>
    <row r="66" spans="1:12" s="7" customFormat="1" ht="93.6" customHeight="1" outlineLevel="1">
      <c r="A66" s="24" t="s">
        <v>143</v>
      </c>
      <c r="B66" s="27" t="s">
        <v>350</v>
      </c>
      <c r="C66" s="742"/>
      <c r="D66" s="612" t="s">
        <v>347</v>
      </c>
      <c r="E66" s="720">
        <v>11965.86800228464</v>
      </c>
      <c r="F66" s="719">
        <v>0</v>
      </c>
      <c r="G66" s="719">
        <v>11965.86800228464</v>
      </c>
      <c r="H66" s="719">
        <v>0</v>
      </c>
      <c r="I66" s="643" t="s">
        <v>2002</v>
      </c>
      <c r="L66" s="711"/>
    </row>
    <row r="67" spans="1:12" s="7" customFormat="1" ht="93.6" customHeight="1" outlineLevel="1">
      <c r="A67" s="24" t="s">
        <v>362</v>
      </c>
      <c r="B67" s="27" t="s">
        <v>352</v>
      </c>
      <c r="C67" s="742"/>
      <c r="D67" s="612" t="s">
        <v>347</v>
      </c>
      <c r="E67" s="720">
        <v>15455.566223429625</v>
      </c>
      <c r="F67" s="719">
        <v>0</v>
      </c>
      <c r="G67" s="719">
        <v>15455.566223429625</v>
      </c>
      <c r="H67" s="719">
        <v>0</v>
      </c>
      <c r="I67" s="643" t="s">
        <v>2002</v>
      </c>
      <c r="L67" s="711"/>
    </row>
    <row r="68" spans="1:12" s="7" customFormat="1" ht="93.6" customHeight="1" outlineLevel="1">
      <c r="A68" s="24" t="s">
        <v>363</v>
      </c>
      <c r="B68" s="27" t="s">
        <v>354</v>
      </c>
      <c r="C68" s="742"/>
      <c r="D68" s="612" t="s">
        <v>347</v>
      </c>
      <c r="E68" s="720">
        <v>18930.409607944501</v>
      </c>
      <c r="F68" s="719">
        <v>0</v>
      </c>
      <c r="G68" s="719">
        <v>18930.409607944501</v>
      </c>
      <c r="H68" s="719">
        <v>0</v>
      </c>
      <c r="I68" s="643" t="s">
        <v>2002</v>
      </c>
      <c r="L68" s="711"/>
    </row>
    <row r="69" spans="1:12" s="7" customFormat="1" ht="93.6" customHeight="1" outlineLevel="1">
      <c r="A69" s="24" t="s">
        <v>364</v>
      </c>
      <c r="B69" s="27" t="s">
        <v>365</v>
      </c>
      <c r="C69" s="742"/>
      <c r="D69" s="612" t="s">
        <v>347</v>
      </c>
      <c r="E69" s="720">
        <v>22423.67298988071</v>
      </c>
      <c r="F69" s="719">
        <v>0</v>
      </c>
      <c r="G69" s="719">
        <v>22423.67298988071</v>
      </c>
      <c r="H69" s="719">
        <v>0</v>
      </c>
      <c r="I69" s="643" t="s">
        <v>2002</v>
      </c>
      <c r="L69" s="711"/>
    </row>
    <row r="70" spans="1:12" s="7" customFormat="1" ht="93.6" customHeight="1" outlineLevel="1">
      <c r="A70" s="24" t="s">
        <v>366</v>
      </c>
      <c r="B70" s="27" t="s">
        <v>358</v>
      </c>
      <c r="C70" s="742"/>
      <c r="D70" s="612" t="s">
        <v>347</v>
      </c>
      <c r="E70" s="720">
        <v>25925.255080329782</v>
      </c>
      <c r="F70" s="719">
        <v>0</v>
      </c>
      <c r="G70" s="719">
        <v>25925.255080329782</v>
      </c>
      <c r="H70" s="719">
        <v>0</v>
      </c>
      <c r="I70" s="643" t="s">
        <v>2002</v>
      </c>
      <c r="L70" s="711"/>
    </row>
    <row r="71" spans="1:12" s="7" customFormat="1" ht="94.15" customHeight="1" outlineLevel="1">
      <c r="A71" s="24" t="s">
        <v>367</v>
      </c>
      <c r="B71" s="28" t="s">
        <v>360</v>
      </c>
      <c r="C71" s="743"/>
      <c r="D71" s="615" t="s">
        <v>347</v>
      </c>
      <c r="E71" s="720">
        <v>29414.953301474765</v>
      </c>
      <c r="F71" s="719">
        <v>0</v>
      </c>
      <c r="G71" s="719">
        <v>29414.953301474765</v>
      </c>
      <c r="H71" s="719">
        <v>0</v>
      </c>
      <c r="I71" s="643" t="s">
        <v>2002</v>
      </c>
      <c r="L71" s="711"/>
    </row>
    <row r="72" spans="1:12" s="7" customFormat="1" ht="94.15" customHeight="1" outlineLevel="1">
      <c r="A72" s="658" t="s">
        <v>1101</v>
      </c>
      <c r="B72" s="177" t="s">
        <v>1099</v>
      </c>
      <c r="C72" s="659" t="s">
        <v>1100</v>
      </c>
      <c r="D72" s="660" t="s">
        <v>369</v>
      </c>
      <c r="E72" s="720">
        <v>298.98032588685885</v>
      </c>
      <c r="F72" s="719">
        <v>0</v>
      </c>
      <c r="G72" s="719">
        <v>298.98032588685885</v>
      </c>
      <c r="H72" s="719">
        <v>0</v>
      </c>
      <c r="I72" s="643" t="s">
        <v>1102</v>
      </c>
      <c r="L72" s="711"/>
    </row>
    <row r="73" spans="1:12" s="7" customFormat="1" ht="92.25" customHeight="1" outlineLevel="1">
      <c r="A73" s="746" t="s">
        <v>2030</v>
      </c>
      <c r="B73" s="747"/>
      <c r="C73" s="747"/>
      <c r="D73" s="748"/>
      <c r="E73" s="719"/>
      <c r="F73" s="719"/>
      <c r="G73" s="719"/>
      <c r="H73" s="719"/>
      <c r="I73" s="643" t="s">
        <v>2002</v>
      </c>
      <c r="L73" s="711"/>
    </row>
    <row r="74" spans="1:12" s="7" customFormat="1" ht="42.75" customHeight="1">
      <c r="A74" s="749" t="s">
        <v>1092</v>
      </c>
      <c r="B74" s="750"/>
      <c r="C74" s="750"/>
      <c r="D74" s="661"/>
      <c r="E74" s="719"/>
      <c r="F74" s="719"/>
      <c r="G74" s="719"/>
      <c r="H74" s="719"/>
      <c r="I74" s="643" t="s">
        <v>2002</v>
      </c>
      <c r="L74" s="711"/>
    </row>
    <row r="75" spans="1:12" s="7" customFormat="1" ht="28.5" customHeight="1" outlineLevel="1">
      <c r="A75" s="739" t="s">
        <v>841</v>
      </c>
      <c r="B75" s="740"/>
      <c r="C75" s="740"/>
      <c r="D75" s="662"/>
      <c r="E75" s="719"/>
      <c r="F75" s="719"/>
      <c r="G75" s="719"/>
      <c r="H75" s="719"/>
      <c r="I75" s="643" t="s">
        <v>2002</v>
      </c>
      <c r="L75" s="711"/>
    </row>
    <row r="76" spans="1:12" s="7" customFormat="1" ht="44.25" customHeight="1" outlineLevel="1">
      <c r="A76" s="194" t="s">
        <v>372</v>
      </c>
      <c r="B76" s="12" t="s">
        <v>1447</v>
      </c>
      <c r="C76" s="663" t="s">
        <v>1448</v>
      </c>
      <c r="D76" s="618" t="s">
        <v>156</v>
      </c>
      <c r="E76" s="719">
        <v>2303.5177086114595</v>
      </c>
      <c r="F76" s="719">
        <v>2303.5177086114595</v>
      </c>
      <c r="G76" s="719">
        <v>0</v>
      </c>
      <c r="H76" s="719"/>
      <c r="I76" s="643" t="s">
        <v>2002</v>
      </c>
      <c r="L76" s="711"/>
    </row>
    <row r="77" spans="1:12" s="7" customFormat="1" ht="57.75" customHeight="1" outlineLevel="1">
      <c r="A77" s="50" t="s">
        <v>373</v>
      </c>
      <c r="B77" s="25" t="s">
        <v>891</v>
      </c>
      <c r="C77" s="25" t="s">
        <v>892</v>
      </c>
      <c r="D77" s="612" t="s">
        <v>370</v>
      </c>
      <c r="E77" s="719">
        <v>51761.666452745412</v>
      </c>
      <c r="F77" s="719">
        <v>0</v>
      </c>
      <c r="G77" s="719">
        <v>51761.666452745412</v>
      </c>
      <c r="H77" s="719"/>
      <c r="I77" s="643" t="s">
        <v>1224</v>
      </c>
      <c r="L77" s="711"/>
    </row>
    <row r="78" spans="1:12" s="7" customFormat="1" ht="57.75" customHeight="1" outlineLevel="1">
      <c r="A78" s="50" t="s">
        <v>2143</v>
      </c>
      <c r="B78" s="25" t="s">
        <v>2144</v>
      </c>
      <c r="C78" s="25" t="s">
        <v>2145</v>
      </c>
      <c r="D78" s="612" t="s">
        <v>2146</v>
      </c>
      <c r="E78" s="719" t="s">
        <v>2142</v>
      </c>
      <c r="F78" s="719"/>
      <c r="G78" s="719" t="s">
        <v>2142</v>
      </c>
      <c r="H78" s="719"/>
      <c r="I78" s="717" t="s">
        <v>2147</v>
      </c>
      <c r="L78" s="711"/>
    </row>
    <row r="79" spans="1:12" s="7" customFormat="1" ht="57.75" customHeight="1" outlineLevel="1">
      <c r="A79" s="50" t="s">
        <v>2148</v>
      </c>
      <c r="B79" s="25" t="s">
        <v>2149</v>
      </c>
      <c r="C79" s="25" t="s">
        <v>2150</v>
      </c>
      <c r="D79" s="612" t="s">
        <v>48</v>
      </c>
      <c r="E79" s="719" t="s">
        <v>2142</v>
      </c>
      <c r="F79" s="719"/>
      <c r="G79" s="719" t="s">
        <v>2142</v>
      </c>
      <c r="H79" s="719"/>
      <c r="I79" s="717" t="s">
        <v>2147</v>
      </c>
      <c r="L79" s="711"/>
    </row>
    <row r="80" spans="1:12" s="7" customFormat="1" ht="98.25" customHeight="1" outlineLevel="1">
      <c r="A80" s="50" t="s">
        <v>374</v>
      </c>
      <c r="B80" s="25" t="s">
        <v>1535</v>
      </c>
      <c r="C80" s="25" t="s">
        <v>1346</v>
      </c>
      <c r="D80" s="612" t="s">
        <v>889</v>
      </c>
      <c r="E80" s="733" t="s">
        <v>1570</v>
      </c>
      <c r="F80" s="734"/>
      <c r="G80" s="735"/>
      <c r="H80" s="726"/>
      <c r="I80" s="643" t="s">
        <v>1158</v>
      </c>
      <c r="L80" s="711"/>
    </row>
    <row r="81" spans="1:12" s="7" customFormat="1" ht="105" customHeight="1" outlineLevel="1">
      <c r="A81" s="50" t="s">
        <v>375</v>
      </c>
      <c r="B81" s="25" t="s">
        <v>739</v>
      </c>
      <c r="C81" s="188" t="s">
        <v>2031</v>
      </c>
      <c r="D81" s="612" t="s">
        <v>371</v>
      </c>
      <c r="E81" s="733" t="s">
        <v>1570</v>
      </c>
      <c r="F81" s="734"/>
      <c r="G81" s="735"/>
      <c r="H81" s="726"/>
      <c r="I81" s="643" t="s">
        <v>1224</v>
      </c>
      <c r="L81" s="711"/>
    </row>
    <row r="82" spans="1:12" s="7" customFormat="1" ht="80.25" customHeight="1" outlineLevel="1">
      <c r="A82" s="50" t="s">
        <v>1130</v>
      </c>
      <c r="B82" s="25" t="s">
        <v>1177</v>
      </c>
      <c r="C82" s="25" t="s">
        <v>1176</v>
      </c>
      <c r="D82" s="612" t="s">
        <v>48</v>
      </c>
      <c r="E82" s="719">
        <v>600.162815740783</v>
      </c>
      <c r="F82" s="719">
        <v>0</v>
      </c>
      <c r="G82" s="719">
        <v>600.162815740783</v>
      </c>
      <c r="H82" s="719"/>
      <c r="I82" s="643" t="s">
        <v>1175</v>
      </c>
      <c r="L82" s="711"/>
    </row>
    <row r="83" spans="1:12" s="7" customFormat="1" ht="81" customHeight="1" outlineLevel="1">
      <c r="A83" s="50" t="s">
        <v>1131</v>
      </c>
      <c r="B83" s="25" t="s">
        <v>1178</v>
      </c>
      <c r="C83" s="25" t="s">
        <v>1179</v>
      </c>
      <c r="D83" s="612" t="s">
        <v>48</v>
      </c>
      <c r="E83" s="719">
        <v>1200.325631481566</v>
      </c>
      <c r="F83" s="719">
        <v>0</v>
      </c>
      <c r="G83" s="719">
        <v>1200.325631481566</v>
      </c>
      <c r="H83" s="719"/>
      <c r="I83" s="643" t="s">
        <v>1175</v>
      </c>
      <c r="L83" s="711"/>
    </row>
    <row r="84" spans="1:12" s="7" customFormat="1" ht="84" customHeight="1" outlineLevel="1">
      <c r="A84" s="50" t="s">
        <v>1162</v>
      </c>
      <c r="B84" s="25" t="s">
        <v>1180</v>
      </c>
      <c r="C84" s="25" t="s">
        <v>1181</v>
      </c>
      <c r="D84" s="612" t="s">
        <v>48</v>
      </c>
      <c r="E84" s="719">
        <v>2514.9679897709002</v>
      </c>
      <c r="F84" s="719">
        <v>0</v>
      </c>
      <c r="G84" s="719">
        <v>2514.9679897709002</v>
      </c>
      <c r="H84" s="719"/>
      <c r="I84" s="643" t="s">
        <v>1175</v>
      </c>
      <c r="L84" s="711"/>
    </row>
    <row r="85" spans="1:12" s="7" customFormat="1" ht="70.5" customHeight="1" outlineLevel="1">
      <c r="A85" s="50" t="s">
        <v>1163</v>
      </c>
      <c r="B85" s="25" t="s">
        <v>1182</v>
      </c>
      <c r="C85" s="25" t="s">
        <v>1183</v>
      </c>
      <c r="D85" s="612" t="s">
        <v>48</v>
      </c>
      <c r="E85" s="719">
        <v>2699.4558700515172</v>
      </c>
      <c r="F85" s="719">
        <v>0</v>
      </c>
      <c r="G85" s="719">
        <v>2699.4558700515172</v>
      </c>
      <c r="H85" s="719"/>
      <c r="I85" s="643" t="s">
        <v>1175</v>
      </c>
      <c r="L85" s="711"/>
    </row>
    <row r="86" spans="1:12" s="7" customFormat="1" ht="72" customHeight="1" outlineLevel="1">
      <c r="A86" s="664" t="s">
        <v>1452</v>
      </c>
      <c r="B86" s="600" t="s">
        <v>1449</v>
      </c>
      <c r="C86" s="12" t="s">
        <v>1451</v>
      </c>
      <c r="D86" s="618" t="s">
        <v>1450</v>
      </c>
      <c r="E86" s="719">
        <v>32970.126591963162</v>
      </c>
      <c r="F86" s="719">
        <v>32970.126591963162</v>
      </c>
      <c r="G86" s="719">
        <v>0</v>
      </c>
      <c r="H86" s="719"/>
      <c r="I86" s="643" t="s">
        <v>1563</v>
      </c>
      <c r="L86" s="711"/>
    </row>
    <row r="87" spans="1:12" s="7" customFormat="1" ht="63.75" customHeight="1" outlineLevel="1">
      <c r="A87" s="50" t="s">
        <v>1457</v>
      </c>
      <c r="B87" s="12" t="s">
        <v>1453</v>
      </c>
      <c r="C87" s="189" t="s">
        <v>1454</v>
      </c>
      <c r="D87" s="616" t="s">
        <v>156</v>
      </c>
      <c r="E87" s="733" t="s">
        <v>1570</v>
      </c>
      <c r="F87" s="734"/>
      <c r="G87" s="735"/>
      <c r="H87" s="726"/>
      <c r="I87" s="643" t="s">
        <v>2002</v>
      </c>
      <c r="L87" s="711"/>
    </row>
    <row r="88" spans="1:12" s="7" customFormat="1" ht="63.75" customHeight="1" outlineLevel="1">
      <c r="A88" s="50" t="s">
        <v>1458</v>
      </c>
      <c r="B88" s="12" t="s">
        <v>1455</v>
      </c>
      <c r="C88" s="189" t="s">
        <v>1456</v>
      </c>
      <c r="D88" s="616" t="s">
        <v>156</v>
      </c>
      <c r="E88" s="733" t="s">
        <v>1570</v>
      </c>
      <c r="F88" s="734"/>
      <c r="G88" s="735"/>
      <c r="H88" s="726"/>
      <c r="I88" s="643" t="s">
        <v>2002</v>
      </c>
      <c r="L88" s="711"/>
    </row>
    <row r="89" spans="1:12" s="7" customFormat="1" ht="80.25" customHeight="1" outlineLevel="1">
      <c r="A89" s="30" t="s">
        <v>19</v>
      </c>
      <c r="B89" s="665" t="s">
        <v>1197</v>
      </c>
      <c r="C89" s="13" t="s">
        <v>2032</v>
      </c>
      <c r="D89" s="620"/>
      <c r="E89" s="721"/>
      <c r="F89" s="719"/>
      <c r="G89" s="719"/>
      <c r="H89" s="719"/>
      <c r="I89" s="643" t="s">
        <v>2033</v>
      </c>
      <c r="L89" s="711"/>
    </row>
    <row r="90" spans="1:12" s="7" customFormat="1" ht="30.75" customHeight="1" outlineLevel="1">
      <c r="A90" s="24" t="s">
        <v>376</v>
      </c>
      <c r="B90" s="14" t="s">
        <v>112</v>
      </c>
      <c r="C90" s="12"/>
      <c r="D90" s="618" t="s">
        <v>1016</v>
      </c>
      <c r="E90" s="719">
        <v>150953.53479779421</v>
      </c>
      <c r="F90" s="719">
        <v>17757.798298206282</v>
      </c>
      <c r="G90" s="719">
        <v>133195.73649958795</v>
      </c>
      <c r="H90" s="719">
        <v>55531.25</v>
      </c>
      <c r="I90" s="643" t="s">
        <v>1751</v>
      </c>
      <c r="L90" s="711"/>
    </row>
    <row r="91" spans="1:12" s="7" customFormat="1" ht="31.15" customHeight="1" outlineLevel="1">
      <c r="A91" s="24" t="s">
        <v>377</v>
      </c>
      <c r="B91" s="14" t="s">
        <v>116</v>
      </c>
      <c r="C91" s="12"/>
      <c r="D91" s="618" t="s">
        <v>1016</v>
      </c>
      <c r="E91" s="719">
        <v>155748.57051739318</v>
      </c>
      <c r="F91" s="719">
        <v>17757.798298206282</v>
      </c>
      <c r="G91" s="719">
        <v>137990.77221918688</v>
      </c>
      <c r="H91" s="719">
        <v>62685.15</v>
      </c>
      <c r="I91" s="643" t="s">
        <v>1751</v>
      </c>
      <c r="L91" s="711"/>
    </row>
    <row r="92" spans="1:12" s="7" customFormat="1" ht="31.15" customHeight="1" outlineLevel="1">
      <c r="A92" s="24" t="s">
        <v>378</v>
      </c>
      <c r="B92" s="14" t="s">
        <v>117</v>
      </c>
      <c r="C92" s="12"/>
      <c r="D92" s="618" t="s">
        <v>1016</v>
      </c>
      <c r="E92" s="719">
        <v>159281.9298348708</v>
      </c>
      <c r="F92" s="719">
        <v>17757.798298206282</v>
      </c>
      <c r="G92" s="719">
        <v>141524.1315366645</v>
      </c>
      <c r="H92" s="719">
        <v>68398.39</v>
      </c>
      <c r="I92" s="643" t="s">
        <v>1751</v>
      </c>
      <c r="L92" s="711"/>
    </row>
    <row r="93" spans="1:12" s="7" customFormat="1" ht="31.15" customHeight="1" outlineLevel="1">
      <c r="A93" s="24" t="s">
        <v>379</v>
      </c>
      <c r="B93" s="14" t="s">
        <v>118</v>
      </c>
      <c r="C93" s="12"/>
      <c r="D93" s="618" t="s">
        <v>1016</v>
      </c>
      <c r="E93" s="719">
        <v>165663.97564248025</v>
      </c>
      <c r="F93" s="719">
        <v>17757.798298206282</v>
      </c>
      <c r="G93" s="719">
        <v>147906.17734427395</v>
      </c>
      <c r="H93" s="719">
        <v>77653.37</v>
      </c>
      <c r="I93" s="643" t="s">
        <v>1751</v>
      </c>
      <c r="L93" s="711"/>
    </row>
    <row r="94" spans="1:12" s="7" customFormat="1" ht="31.15" customHeight="1" outlineLevel="1">
      <c r="A94" s="24" t="s">
        <v>380</v>
      </c>
      <c r="B94" s="14" t="s">
        <v>119</v>
      </c>
      <c r="C94" s="12"/>
      <c r="D94" s="618" t="s">
        <v>1016</v>
      </c>
      <c r="E94" s="719">
        <v>172643.45037455094</v>
      </c>
      <c r="F94" s="719">
        <v>17757.798298206282</v>
      </c>
      <c r="G94" s="719">
        <v>154885.65207634465</v>
      </c>
      <c r="H94" s="719">
        <v>90724.31</v>
      </c>
      <c r="I94" s="643" t="s">
        <v>1751</v>
      </c>
      <c r="L94" s="711"/>
    </row>
    <row r="95" spans="1:12" s="7" customFormat="1" ht="31.15" customHeight="1" outlineLevel="1">
      <c r="A95" s="24" t="s">
        <v>381</v>
      </c>
      <c r="B95" s="14" t="s">
        <v>120</v>
      </c>
      <c r="C95" s="12"/>
      <c r="D95" s="618" t="s">
        <v>1016</v>
      </c>
      <c r="E95" s="719">
        <v>254088.82941801235</v>
      </c>
      <c r="F95" s="719">
        <v>17757.798298206282</v>
      </c>
      <c r="G95" s="719">
        <v>236331.03111980605</v>
      </c>
      <c r="H95" s="719">
        <v>135199.31</v>
      </c>
      <c r="I95" s="643" t="s">
        <v>1751</v>
      </c>
      <c r="L95" s="711"/>
    </row>
    <row r="96" spans="1:12" s="7" customFormat="1" ht="31.15" customHeight="1" outlineLevel="1">
      <c r="A96" s="24" t="s">
        <v>382</v>
      </c>
      <c r="B96" s="666" t="s">
        <v>1347</v>
      </c>
      <c r="C96" s="600"/>
      <c r="D96" s="618" t="s">
        <v>1016</v>
      </c>
      <c r="E96" s="719">
        <v>339836.08075111953</v>
      </c>
      <c r="F96" s="719">
        <v>17757.798298206282</v>
      </c>
      <c r="G96" s="719">
        <v>322078.28245291323</v>
      </c>
      <c r="H96" s="719">
        <v>175860.16</v>
      </c>
      <c r="I96" s="643" t="s">
        <v>1751</v>
      </c>
      <c r="L96" s="711"/>
    </row>
    <row r="97" spans="1:12" s="7" customFormat="1" ht="80.25" customHeight="1" outlineLevel="1">
      <c r="A97" s="667" t="s">
        <v>20</v>
      </c>
      <c r="B97" s="665" t="s">
        <v>1196</v>
      </c>
      <c r="C97" s="13" t="s">
        <v>2034</v>
      </c>
      <c r="D97" s="620"/>
      <c r="E97" s="727"/>
      <c r="F97" s="719"/>
      <c r="G97" s="719"/>
      <c r="H97" s="719"/>
      <c r="I97" s="643" t="s">
        <v>2035</v>
      </c>
      <c r="L97" s="711"/>
    </row>
    <row r="98" spans="1:12" s="7" customFormat="1" ht="31.15" customHeight="1" outlineLevel="1">
      <c r="A98" s="24" t="s">
        <v>383</v>
      </c>
      <c r="B98" s="14" t="s">
        <v>112</v>
      </c>
      <c r="C98" s="668"/>
      <c r="D98" s="618" t="s">
        <v>1016</v>
      </c>
      <c r="E98" s="719">
        <v>370767.61256254872</v>
      </c>
      <c r="F98" s="719">
        <v>65514.923093382335</v>
      </c>
      <c r="G98" s="719">
        <v>305252.68946916639</v>
      </c>
      <c r="H98" s="719">
        <v>101742.88</v>
      </c>
      <c r="I98" s="643" t="s">
        <v>1751</v>
      </c>
      <c r="L98" s="711"/>
    </row>
    <row r="99" spans="1:12" s="7" customFormat="1" ht="31.15" customHeight="1" outlineLevel="1">
      <c r="A99" s="24" t="s">
        <v>384</v>
      </c>
      <c r="B99" s="14" t="s">
        <v>116</v>
      </c>
      <c r="C99" s="668"/>
      <c r="D99" s="618" t="s">
        <v>1016</v>
      </c>
      <c r="E99" s="719">
        <v>376213.61246199859</v>
      </c>
      <c r="F99" s="719">
        <v>65514.923093382335</v>
      </c>
      <c r="G99" s="719">
        <v>310698.68936861627</v>
      </c>
      <c r="H99" s="719">
        <v>120421.27</v>
      </c>
      <c r="I99" s="643" t="s">
        <v>1751</v>
      </c>
      <c r="L99" s="711"/>
    </row>
    <row r="100" spans="1:12" s="7" customFormat="1" ht="31.15" customHeight="1" outlineLevel="1">
      <c r="A100" s="24" t="s">
        <v>385</v>
      </c>
      <c r="B100" s="14" t="s">
        <v>117</v>
      </c>
      <c r="C100" s="668"/>
      <c r="D100" s="618" t="s">
        <v>1016</v>
      </c>
      <c r="E100" s="719">
        <v>384348.78896117688</v>
      </c>
      <c r="F100" s="719">
        <v>65514.923093382335</v>
      </c>
      <c r="G100" s="719">
        <v>318833.86586779455</v>
      </c>
      <c r="H100" s="719">
        <v>128609.41</v>
      </c>
      <c r="I100" s="643" t="s">
        <v>1751</v>
      </c>
      <c r="L100" s="711"/>
    </row>
    <row r="101" spans="1:12" s="7" customFormat="1" ht="31.15" customHeight="1" outlineLevel="1">
      <c r="A101" s="24" t="s">
        <v>386</v>
      </c>
      <c r="B101" s="14" t="s">
        <v>118</v>
      </c>
      <c r="C101" s="668"/>
      <c r="D101" s="618" t="s">
        <v>1016</v>
      </c>
      <c r="E101" s="719">
        <v>390520.83506055345</v>
      </c>
      <c r="F101" s="719">
        <v>65514.923093382335</v>
      </c>
      <c r="G101" s="719">
        <v>325005.91196717112</v>
      </c>
      <c r="H101" s="719">
        <v>138579.41</v>
      </c>
      <c r="I101" s="643" t="s">
        <v>1751</v>
      </c>
      <c r="L101" s="711"/>
    </row>
    <row r="102" spans="1:12" s="7" customFormat="1" ht="31.15" customHeight="1" outlineLevel="1">
      <c r="A102" s="24" t="s">
        <v>387</v>
      </c>
      <c r="B102" s="14" t="s">
        <v>119</v>
      </c>
      <c r="C102" s="668"/>
      <c r="D102" s="618" t="s">
        <v>1016</v>
      </c>
      <c r="E102" s="719">
        <v>404559.93595913536</v>
      </c>
      <c r="F102" s="719">
        <v>65514.923093382335</v>
      </c>
      <c r="G102" s="719">
        <v>339045.01286575303</v>
      </c>
      <c r="H102" s="719">
        <v>157678.79</v>
      </c>
      <c r="I102" s="643" t="s">
        <v>1751</v>
      </c>
      <c r="L102" s="711"/>
    </row>
    <row r="103" spans="1:12" s="7" customFormat="1" ht="31.15" customHeight="1" outlineLevel="1">
      <c r="A103" s="24" t="s">
        <v>388</v>
      </c>
      <c r="B103" s="14" t="s">
        <v>120</v>
      </c>
      <c r="C103" s="12"/>
      <c r="D103" s="618" t="s">
        <v>1016</v>
      </c>
      <c r="E103" s="719">
        <v>460502.98465348454</v>
      </c>
      <c r="F103" s="719">
        <v>65514.923093382335</v>
      </c>
      <c r="G103" s="719">
        <v>394988.06156010221</v>
      </c>
      <c r="H103" s="719">
        <v>192833.27</v>
      </c>
      <c r="I103" s="643" t="s">
        <v>1751</v>
      </c>
      <c r="L103" s="711"/>
    </row>
    <row r="104" spans="1:12" s="7" customFormat="1" ht="31.15" customHeight="1" outlineLevel="1">
      <c r="A104" s="24" t="s">
        <v>389</v>
      </c>
      <c r="B104" s="666" t="s">
        <v>1347</v>
      </c>
      <c r="C104" s="600"/>
      <c r="D104" s="618" t="s">
        <v>1016</v>
      </c>
      <c r="E104" s="719">
        <v>498377.22654965887</v>
      </c>
      <c r="F104" s="719">
        <v>65514.923093382335</v>
      </c>
      <c r="G104" s="719">
        <v>432862.30345627654</v>
      </c>
      <c r="H104" s="719">
        <v>237049.67</v>
      </c>
      <c r="I104" s="643" t="s">
        <v>1751</v>
      </c>
      <c r="L104" s="711"/>
    </row>
    <row r="105" spans="1:12" s="7" customFormat="1" ht="80.25" customHeight="1" outlineLevel="1">
      <c r="A105" s="30" t="s">
        <v>30</v>
      </c>
      <c r="B105" s="665" t="s">
        <v>25</v>
      </c>
      <c r="C105" s="13" t="s">
        <v>2036</v>
      </c>
      <c r="D105" s="620"/>
      <c r="E105" s="196"/>
      <c r="F105" s="719"/>
      <c r="G105" s="719"/>
      <c r="H105" s="719"/>
      <c r="I105" s="643" t="s">
        <v>2035</v>
      </c>
      <c r="L105" s="711"/>
    </row>
    <row r="106" spans="1:12" s="7" customFormat="1" ht="31.15" customHeight="1" outlineLevel="1">
      <c r="A106" s="24" t="s">
        <v>34</v>
      </c>
      <c r="B106" s="14" t="s">
        <v>112</v>
      </c>
      <c r="C106" s="12"/>
      <c r="D106" s="618" t="s">
        <v>1016</v>
      </c>
      <c r="E106" s="719">
        <v>208981.17689252441</v>
      </c>
      <c r="F106" s="719">
        <v>33101.273696656433</v>
      </c>
      <c r="G106" s="719">
        <v>175879.90319586798</v>
      </c>
      <c r="H106" s="719">
        <v>73948.91</v>
      </c>
      <c r="I106" s="643" t="s">
        <v>1751</v>
      </c>
      <c r="L106" s="711"/>
    </row>
    <row r="107" spans="1:12" s="7" customFormat="1" ht="31.15" customHeight="1" outlineLevel="1">
      <c r="A107" s="24" t="s">
        <v>35</v>
      </c>
      <c r="B107" s="14" t="s">
        <v>116</v>
      </c>
      <c r="C107" s="669"/>
      <c r="D107" s="618" t="s">
        <v>1016</v>
      </c>
      <c r="E107" s="719">
        <v>216202.52775178978</v>
      </c>
      <c r="F107" s="719">
        <v>33101.273696656433</v>
      </c>
      <c r="G107" s="719">
        <v>183101.25405513335</v>
      </c>
      <c r="H107" s="719">
        <v>80128.02</v>
      </c>
      <c r="I107" s="643" t="s">
        <v>1751</v>
      </c>
      <c r="L107" s="711"/>
    </row>
    <row r="108" spans="1:12" s="7" customFormat="1" ht="31.15" customHeight="1" outlineLevel="1">
      <c r="A108" s="24" t="s">
        <v>500</v>
      </c>
      <c r="B108" s="14" t="s">
        <v>117</v>
      </c>
      <c r="C108" s="668"/>
      <c r="D108" s="618" t="s">
        <v>1016</v>
      </c>
      <c r="E108" s="719">
        <v>223423.39229639503</v>
      </c>
      <c r="F108" s="719">
        <v>33101.273696656433</v>
      </c>
      <c r="G108" s="719">
        <v>190322.11859973861</v>
      </c>
      <c r="H108" s="719">
        <v>86519.18</v>
      </c>
      <c r="I108" s="643" t="s">
        <v>1751</v>
      </c>
      <c r="L108" s="711"/>
    </row>
    <row r="109" spans="1:12" s="7" customFormat="1" ht="31.15" customHeight="1" outlineLevel="1">
      <c r="A109" s="24" t="s">
        <v>501</v>
      </c>
      <c r="B109" s="14" t="s">
        <v>118</v>
      </c>
      <c r="C109" s="669"/>
      <c r="D109" s="618" t="s">
        <v>1016</v>
      </c>
      <c r="E109" s="719">
        <v>230090.12245406269</v>
      </c>
      <c r="F109" s="719">
        <v>33101.273696656433</v>
      </c>
      <c r="G109" s="719">
        <v>196988.84875740626</v>
      </c>
      <c r="H109" s="719">
        <v>92554.23</v>
      </c>
      <c r="I109" s="643" t="s">
        <v>1751</v>
      </c>
      <c r="L109" s="711"/>
    </row>
    <row r="110" spans="1:12" s="7" customFormat="1" ht="31.15" customHeight="1" outlineLevel="1">
      <c r="A110" s="24" t="s">
        <v>498</v>
      </c>
      <c r="B110" s="14" t="s">
        <v>119</v>
      </c>
      <c r="C110" s="670"/>
      <c r="D110" s="618" t="s">
        <v>1016</v>
      </c>
      <c r="E110" s="719">
        <v>244530.32141573026</v>
      </c>
      <c r="F110" s="719">
        <v>33101.273696656433</v>
      </c>
      <c r="G110" s="719">
        <v>211429.04771907383</v>
      </c>
      <c r="H110" s="719">
        <v>103003.58</v>
      </c>
      <c r="I110" s="643" t="s">
        <v>1751</v>
      </c>
      <c r="L110" s="711"/>
    </row>
    <row r="111" spans="1:12" s="7" customFormat="1" ht="31.15" customHeight="1" outlineLevel="1">
      <c r="A111" s="24" t="s">
        <v>502</v>
      </c>
      <c r="B111" s="14" t="s">
        <v>120</v>
      </c>
      <c r="C111" s="670"/>
      <c r="D111" s="618" t="s">
        <v>1016</v>
      </c>
      <c r="E111" s="719">
        <v>283764.55863058032</v>
      </c>
      <c r="F111" s="719">
        <v>33101.273696656433</v>
      </c>
      <c r="G111" s="719">
        <v>250663.28493392389</v>
      </c>
      <c r="H111" s="719">
        <v>142105.04999999999</v>
      </c>
      <c r="I111" s="643" t="s">
        <v>1751</v>
      </c>
      <c r="L111" s="711"/>
    </row>
    <row r="112" spans="1:12" s="7" customFormat="1" ht="31.15" customHeight="1" outlineLevel="1">
      <c r="A112" s="24" t="s">
        <v>503</v>
      </c>
      <c r="B112" s="14" t="s">
        <v>146</v>
      </c>
      <c r="C112" s="670"/>
      <c r="D112" s="618" t="s">
        <v>1016</v>
      </c>
      <c r="E112" s="719">
        <v>350262.61361171911</v>
      </c>
      <c r="F112" s="719">
        <v>33101.273696656433</v>
      </c>
      <c r="G112" s="719">
        <v>317161.33991506265</v>
      </c>
      <c r="H112" s="719">
        <v>181155.6</v>
      </c>
      <c r="I112" s="643" t="s">
        <v>1751</v>
      </c>
      <c r="L112" s="711"/>
    </row>
    <row r="113" spans="1:12" s="7" customFormat="1" ht="46.9" customHeight="1" outlineLevel="1">
      <c r="A113" s="30" t="s">
        <v>36</v>
      </c>
      <c r="B113" s="665" t="s">
        <v>128</v>
      </c>
      <c r="C113" s="13" t="s">
        <v>58</v>
      </c>
      <c r="D113" s="620"/>
      <c r="E113" s="719"/>
      <c r="F113" s="719"/>
      <c r="G113" s="719"/>
      <c r="H113" s="719"/>
      <c r="I113" s="643" t="s">
        <v>2037</v>
      </c>
      <c r="L113" s="711"/>
    </row>
    <row r="114" spans="1:12" s="7" customFormat="1" ht="30.75" customHeight="1" outlineLevel="1">
      <c r="A114" s="24" t="s">
        <v>541</v>
      </c>
      <c r="B114" s="12" t="s">
        <v>129</v>
      </c>
      <c r="C114" s="12"/>
      <c r="D114" s="618" t="s">
        <v>59</v>
      </c>
      <c r="E114" s="719">
        <v>2486.5235997488357</v>
      </c>
      <c r="F114" s="719">
        <v>974.29859990158593</v>
      </c>
      <c r="G114" s="719">
        <v>1512.2249998472498</v>
      </c>
      <c r="H114" s="719">
        <v>0</v>
      </c>
      <c r="I114" s="643" t="s">
        <v>1751</v>
      </c>
      <c r="L114" s="711"/>
    </row>
    <row r="115" spans="1:12" s="7" customFormat="1" ht="30.75" customHeight="1" outlineLevel="1">
      <c r="A115" s="24" t="s">
        <v>542</v>
      </c>
      <c r="B115" s="12" t="s">
        <v>130</v>
      </c>
      <c r="C115" s="12"/>
      <c r="D115" s="618" t="s">
        <v>59</v>
      </c>
      <c r="E115" s="719">
        <v>2692.30499972805</v>
      </c>
      <c r="F115" s="719">
        <v>974.29859990158593</v>
      </c>
      <c r="G115" s="719">
        <v>1718.0063998264641</v>
      </c>
      <c r="H115" s="719">
        <v>0</v>
      </c>
      <c r="I115" s="643" t="s">
        <v>1751</v>
      </c>
      <c r="L115" s="711"/>
    </row>
    <row r="116" spans="1:12" s="7" customFormat="1" ht="31.5" customHeight="1" outlineLevel="1">
      <c r="A116" s="24" t="s">
        <v>543</v>
      </c>
      <c r="B116" s="12" t="s">
        <v>133</v>
      </c>
      <c r="C116" s="12"/>
      <c r="D116" s="618" t="s">
        <v>59</v>
      </c>
      <c r="E116" s="719">
        <v>6072.7589993865904</v>
      </c>
      <c r="F116" s="719">
        <v>974.29859990158593</v>
      </c>
      <c r="G116" s="719">
        <v>5098.460399485004</v>
      </c>
      <c r="H116" s="719">
        <v>0</v>
      </c>
      <c r="I116" s="643" t="s">
        <v>1751</v>
      </c>
      <c r="L116" s="711"/>
    </row>
    <row r="117" spans="1:12" s="7" customFormat="1" ht="31.5" customHeight="1" outlineLevel="1">
      <c r="A117" s="24" t="s">
        <v>544</v>
      </c>
      <c r="B117" s="12" t="s">
        <v>134</v>
      </c>
      <c r="C117" s="12"/>
      <c r="D117" s="618" t="s">
        <v>59</v>
      </c>
      <c r="E117" s="719">
        <v>10420.254898947449</v>
      </c>
      <c r="F117" s="719">
        <v>974.29859990158593</v>
      </c>
      <c r="G117" s="719">
        <v>9445.9562990458635</v>
      </c>
      <c r="H117" s="719">
        <v>0</v>
      </c>
      <c r="I117" s="643" t="s">
        <v>1751</v>
      </c>
      <c r="L117" s="711"/>
    </row>
    <row r="118" spans="1:12" s="7" customFormat="1" ht="31.5" customHeight="1" outlineLevel="1">
      <c r="A118" s="24" t="s">
        <v>545</v>
      </c>
      <c r="B118" s="12" t="s">
        <v>131</v>
      </c>
      <c r="C118" s="12"/>
      <c r="D118" s="618" t="s">
        <v>59</v>
      </c>
      <c r="E118" s="719">
        <v>11822.688898805789</v>
      </c>
      <c r="F118" s="719">
        <v>974.29859990158593</v>
      </c>
      <c r="G118" s="719">
        <v>10848.390298904204</v>
      </c>
      <c r="H118" s="719">
        <v>0</v>
      </c>
      <c r="I118" s="643" t="s">
        <v>1751</v>
      </c>
      <c r="L118" s="711"/>
    </row>
    <row r="119" spans="1:12" s="7" customFormat="1" ht="31.5" customHeight="1" outlineLevel="1">
      <c r="A119" s="24" t="s">
        <v>546</v>
      </c>
      <c r="B119" s="12" t="s">
        <v>132</v>
      </c>
      <c r="C119" s="12"/>
      <c r="D119" s="618" t="s">
        <v>59</v>
      </c>
      <c r="E119" s="719">
        <v>22549.774497722243</v>
      </c>
      <c r="F119" s="719">
        <v>974.29859990158593</v>
      </c>
      <c r="G119" s="719">
        <v>21575.475897820656</v>
      </c>
      <c r="H119" s="719">
        <v>0</v>
      </c>
      <c r="I119" s="643" t="s">
        <v>1751</v>
      </c>
      <c r="L119" s="711"/>
    </row>
    <row r="120" spans="1:12" s="7" customFormat="1" ht="45.75" customHeight="1" outlineLevel="1">
      <c r="A120" s="30" t="s">
        <v>37</v>
      </c>
      <c r="B120" s="665" t="s">
        <v>1128</v>
      </c>
      <c r="C120" s="13" t="s">
        <v>1120</v>
      </c>
      <c r="D120" s="620"/>
      <c r="E120" s="719"/>
      <c r="F120" s="719"/>
      <c r="G120" s="719"/>
      <c r="H120" s="719"/>
      <c r="I120" s="643" t="s">
        <v>2038</v>
      </c>
      <c r="L120" s="711"/>
    </row>
    <row r="121" spans="1:12" s="7" customFormat="1" ht="39.75" customHeight="1" outlineLevel="1">
      <c r="A121" s="24" t="s">
        <v>504</v>
      </c>
      <c r="B121" s="12" t="s">
        <v>1121</v>
      </c>
      <c r="C121" s="12"/>
      <c r="D121" s="618" t="s">
        <v>644</v>
      </c>
      <c r="E121" s="719">
        <v>7139.9970147032745</v>
      </c>
      <c r="F121" s="719">
        <v>643.74848111927975</v>
      </c>
      <c r="G121" s="719">
        <v>6496.2485335839947</v>
      </c>
      <c r="H121" s="719">
        <v>0</v>
      </c>
      <c r="I121" s="643" t="s">
        <v>1751</v>
      </c>
      <c r="L121" s="711"/>
    </row>
    <row r="122" spans="1:12" s="7" customFormat="1" ht="39.75" customHeight="1" outlineLevel="1">
      <c r="A122" s="24" t="s">
        <v>505</v>
      </c>
      <c r="B122" s="12" t="s">
        <v>1122</v>
      </c>
      <c r="C122" s="12"/>
      <c r="D122" s="618" t="s">
        <v>644</v>
      </c>
      <c r="E122" s="719">
        <v>11528.450713549253</v>
      </c>
      <c r="F122" s="719">
        <v>934.90792486734608</v>
      </c>
      <c r="G122" s="719">
        <v>10593.542788681907</v>
      </c>
      <c r="H122" s="719">
        <v>0</v>
      </c>
      <c r="I122" s="643" t="s">
        <v>1751</v>
      </c>
      <c r="L122" s="711"/>
    </row>
    <row r="123" spans="1:12" s="7" customFormat="1" ht="39.75" customHeight="1" outlineLevel="1">
      <c r="A123" s="24" t="s">
        <v>506</v>
      </c>
      <c r="B123" s="12" t="s">
        <v>1129</v>
      </c>
      <c r="C123" s="12"/>
      <c r="D123" s="618" t="s">
        <v>644</v>
      </c>
      <c r="E123" s="719">
        <v>21644.598289559839</v>
      </c>
      <c r="F123" s="719">
        <v>1547.5208585337978</v>
      </c>
      <c r="G123" s="719">
        <v>20097.077431026042</v>
      </c>
      <c r="H123" s="719">
        <v>0</v>
      </c>
      <c r="I123" s="643" t="s">
        <v>1751</v>
      </c>
      <c r="L123" s="711"/>
    </row>
    <row r="124" spans="1:12" s="7" customFormat="1" ht="39.75" customHeight="1" outlineLevel="1">
      <c r="A124" s="24" t="s">
        <v>507</v>
      </c>
      <c r="B124" s="12" t="s">
        <v>1123</v>
      </c>
      <c r="C124" s="12"/>
      <c r="D124" s="618" t="s">
        <v>644</v>
      </c>
      <c r="E124" s="719">
        <v>31009.20627794215</v>
      </c>
      <c r="F124" s="719">
        <v>1916.9399215551887</v>
      </c>
      <c r="G124" s="719">
        <v>29092.266356386961</v>
      </c>
      <c r="H124" s="719">
        <v>0</v>
      </c>
      <c r="I124" s="643" t="s">
        <v>1751</v>
      </c>
      <c r="L124" s="711"/>
    </row>
    <row r="125" spans="1:12" s="7" customFormat="1" ht="39.75" customHeight="1" outlineLevel="1">
      <c r="A125" s="24" t="s">
        <v>508</v>
      </c>
      <c r="B125" s="12" t="s">
        <v>1124</v>
      </c>
      <c r="C125" s="12"/>
      <c r="D125" s="618" t="s">
        <v>644</v>
      </c>
      <c r="E125" s="719">
        <v>59313.799307391426</v>
      </c>
      <c r="F125" s="719">
        <v>3089.9927093725428</v>
      </c>
      <c r="G125" s="719">
        <v>56223.806598018884</v>
      </c>
      <c r="H125" s="719">
        <v>0</v>
      </c>
      <c r="I125" s="643" t="s">
        <v>1751</v>
      </c>
      <c r="L125" s="711"/>
    </row>
    <row r="126" spans="1:12" s="7" customFormat="1" ht="68.25" customHeight="1" outlineLevel="1">
      <c r="A126" s="671" t="s">
        <v>38</v>
      </c>
      <c r="B126" s="665" t="s">
        <v>24</v>
      </c>
      <c r="C126" s="13" t="s">
        <v>2039</v>
      </c>
      <c r="D126" s="620"/>
      <c r="E126" s="719"/>
      <c r="F126" s="719"/>
      <c r="G126" s="719"/>
      <c r="H126" s="719"/>
      <c r="I126" s="643" t="s">
        <v>1613</v>
      </c>
      <c r="L126" s="711"/>
    </row>
    <row r="127" spans="1:12" s="7" customFormat="1" ht="43.5" customHeight="1" outlineLevel="1">
      <c r="A127" s="24" t="s">
        <v>509</v>
      </c>
      <c r="B127" s="14" t="s">
        <v>1459</v>
      </c>
      <c r="C127" s="12"/>
      <c r="D127" s="618" t="s">
        <v>2</v>
      </c>
      <c r="E127" s="719">
        <v>138491.59908200722</v>
      </c>
      <c r="F127" s="719">
        <v>24983.115297476455</v>
      </c>
      <c r="G127" s="719">
        <v>113508.48378453076</v>
      </c>
      <c r="H127" s="719">
        <v>27057.599999999999</v>
      </c>
      <c r="I127" s="643" t="s">
        <v>1751</v>
      </c>
      <c r="L127" s="711"/>
    </row>
    <row r="128" spans="1:12" s="7" customFormat="1" ht="15.6" customHeight="1" outlineLevel="1">
      <c r="A128" s="24" t="s">
        <v>510</v>
      </c>
      <c r="B128" s="14" t="s">
        <v>1460</v>
      </c>
      <c r="C128" s="12"/>
      <c r="D128" s="618" t="s">
        <v>2</v>
      </c>
      <c r="E128" s="719">
        <v>174835.11419235702</v>
      </c>
      <c r="F128" s="719">
        <v>24983.115297476455</v>
      </c>
      <c r="G128" s="719">
        <v>149851.99889488058</v>
      </c>
      <c r="H128" s="719">
        <v>46452.67</v>
      </c>
      <c r="I128" s="643" t="s">
        <v>1751</v>
      </c>
      <c r="L128" s="711"/>
    </row>
    <row r="129" spans="1:12" s="7" customFormat="1" ht="15.6" customHeight="1" outlineLevel="1">
      <c r="A129" s="24" t="s">
        <v>511</v>
      </c>
      <c r="B129" s="14" t="s">
        <v>1461</v>
      </c>
      <c r="C129" s="12"/>
      <c r="D129" s="618" t="s">
        <v>2</v>
      </c>
      <c r="E129" s="719">
        <v>212158.56688241803</v>
      </c>
      <c r="F129" s="719">
        <v>24983.115297476455</v>
      </c>
      <c r="G129" s="719">
        <v>187175.45158494159</v>
      </c>
      <c r="H129" s="719">
        <v>66874.81</v>
      </c>
      <c r="I129" s="643" t="s">
        <v>1751</v>
      </c>
      <c r="L129" s="711"/>
    </row>
    <row r="130" spans="1:12" s="7" customFormat="1" ht="15.6" customHeight="1" outlineLevel="1">
      <c r="A130" s="24" t="s">
        <v>512</v>
      </c>
      <c r="B130" s="14" t="s">
        <v>1462</v>
      </c>
      <c r="C130" s="668"/>
      <c r="D130" s="618" t="s">
        <v>2</v>
      </c>
      <c r="E130" s="719">
        <v>259584.58838942647</v>
      </c>
      <c r="F130" s="719">
        <v>24983.115297476455</v>
      </c>
      <c r="G130" s="719">
        <v>234601.47309195</v>
      </c>
      <c r="H130" s="719">
        <v>99431.56</v>
      </c>
      <c r="I130" s="643" t="s">
        <v>1751</v>
      </c>
      <c r="L130" s="711"/>
    </row>
    <row r="131" spans="1:12" s="7" customFormat="1" ht="15.6" customHeight="1" outlineLevel="1">
      <c r="A131" s="24" t="s">
        <v>513</v>
      </c>
      <c r="B131" s="14" t="s">
        <v>1463</v>
      </c>
      <c r="C131" s="668"/>
      <c r="D131" s="618" t="s">
        <v>2</v>
      </c>
      <c r="E131" s="719">
        <v>360056.94989643485</v>
      </c>
      <c r="F131" s="719">
        <v>24983.115297476455</v>
      </c>
      <c r="G131" s="719">
        <v>335073.83459895838</v>
      </c>
      <c r="H131" s="719">
        <v>185034.65</v>
      </c>
      <c r="I131" s="643" t="s">
        <v>1751</v>
      </c>
      <c r="L131" s="711"/>
    </row>
    <row r="132" spans="1:12" s="7" customFormat="1" ht="15.6" customHeight="1" outlineLevel="1">
      <c r="A132" s="24" t="s">
        <v>514</v>
      </c>
      <c r="B132" s="14" t="s">
        <v>1464</v>
      </c>
      <c r="C132" s="668"/>
      <c r="D132" s="618" t="s">
        <v>2</v>
      </c>
      <c r="E132" s="719">
        <v>673975.40330370935</v>
      </c>
      <c r="F132" s="719">
        <v>24983.115297476455</v>
      </c>
      <c r="G132" s="719">
        <v>648992.28800623294</v>
      </c>
      <c r="H132" s="719">
        <v>360049.63</v>
      </c>
      <c r="I132" s="643" t="s">
        <v>1751</v>
      </c>
      <c r="L132" s="711"/>
    </row>
    <row r="133" spans="1:12" s="7" customFormat="1" ht="15.6" customHeight="1" outlineLevel="1">
      <c r="A133" s="24" t="s">
        <v>515</v>
      </c>
      <c r="B133" s="14" t="s">
        <v>1465</v>
      </c>
      <c r="C133" s="668"/>
      <c r="D133" s="618" t="s">
        <v>2</v>
      </c>
      <c r="E133" s="719">
        <v>977115.75793436379</v>
      </c>
      <c r="F133" s="719">
        <v>24983.115297476455</v>
      </c>
      <c r="G133" s="719">
        <v>952132.64263688738</v>
      </c>
      <c r="H133" s="719">
        <v>532348.52</v>
      </c>
      <c r="I133" s="643" t="s">
        <v>1751</v>
      </c>
      <c r="L133" s="711"/>
    </row>
    <row r="134" spans="1:12" s="7" customFormat="1" ht="15.6" customHeight="1" outlineLevel="1">
      <c r="A134" s="24" t="s">
        <v>516</v>
      </c>
      <c r="B134" s="14" t="s">
        <v>1466</v>
      </c>
      <c r="C134" s="12"/>
      <c r="D134" s="618" t="s">
        <v>2</v>
      </c>
      <c r="E134" s="719">
        <v>1468557.3124331173</v>
      </c>
      <c r="F134" s="719">
        <v>24983.115297476455</v>
      </c>
      <c r="G134" s="719">
        <v>1443574.1971356408</v>
      </c>
      <c r="H134" s="719">
        <v>757320.09</v>
      </c>
      <c r="I134" s="643" t="s">
        <v>1751</v>
      </c>
      <c r="L134" s="711"/>
    </row>
    <row r="135" spans="1:12" s="7" customFormat="1" ht="15.6" customHeight="1" outlineLevel="1">
      <c r="A135" s="24" t="s">
        <v>517</v>
      </c>
      <c r="B135" s="14" t="s">
        <v>1467</v>
      </c>
      <c r="C135" s="12"/>
      <c r="D135" s="618" t="s">
        <v>2</v>
      </c>
      <c r="E135" s="719">
        <v>2183547.5826899344</v>
      </c>
      <c r="F135" s="719">
        <v>24983.115297476455</v>
      </c>
      <c r="G135" s="719">
        <v>2158564.4673924581</v>
      </c>
      <c r="H135" s="719">
        <v>1126996.82</v>
      </c>
      <c r="I135" s="643" t="s">
        <v>1751</v>
      </c>
      <c r="L135" s="711"/>
    </row>
    <row r="136" spans="1:12" s="596" customFormat="1" ht="15.6" customHeight="1" outlineLevel="1">
      <c r="A136" s="24" t="s">
        <v>1480</v>
      </c>
      <c r="B136" s="666" t="s">
        <v>1468</v>
      </c>
      <c r="C136" s="600"/>
      <c r="D136" s="629" t="s">
        <v>2</v>
      </c>
      <c r="E136" s="719">
        <v>147802.97550464922</v>
      </c>
      <c r="F136" s="719">
        <v>24983.115297476455</v>
      </c>
      <c r="G136" s="719">
        <v>122819.86020717277</v>
      </c>
      <c r="H136" s="719">
        <v>36368.980000000003</v>
      </c>
      <c r="I136" s="643" t="s">
        <v>1751</v>
      </c>
      <c r="L136" s="711"/>
    </row>
    <row r="137" spans="1:12" s="7" customFormat="1" ht="15.6" customHeight="1" outlineLevel="1">
      <c r="A137" s="24" t="s">
        <v>1481</v>
      </c>
      <c r="B137" s="14" t="s">
        <v>1469</v>
      </c>
      <c r="C137" s="12"/>
      <c r="D137" s="618" t="s">
        <v>2</v>
      </c>
      <c r="E137" s="719">
        <v>192528.64577171527</v>
      </c>
      <c r="F137" s="719">
        <v>24983.115297476455</v>
      </c>
      <c r="G137" s="719">
        <v>167545.5304742388</v>
      </c>
      <c r="H137" s="719">
        <v>64146.2</v>
      </c>
      <c r="I137" s="643" t="s">
        <v>1751</v>
      </c>
      <c r="L137" s="711"/>
    </row>
    <row r="138" spans="1:12" s="7" customFormat="1" ht="15.6" customHeight="1" outlineLevel="1">
      <c r="A138" s="24" t="s">
        <v>1482</v>
      </c>
      <c r="B138" s="14" t="s">
        <v>1470</v>
      </c>
      <c r="C138" s="12"/>
      <c r="D138" s="618" t="s">
        <v>2</v>
      </c>
      <c r="E138" s="719">
        <v>235470.89015444304</v>
      </c>
      <c r="F138" s="719">
        <v>24983.115297476455</v>
      </c>
      <c r="G138" s="719">
        <v>210487.77485696657</v>
      </c>
      <c r="H138" s="719">
        <v>90187.13</v>
      </c>
      <c r="I138" s="643" t="s">
        <v>1751</v>
      </c>
      <c r="L138" s="711"/>
    </row>
    <row r="139" spans="1:12" s="7" customFormat="1" ht="15.6" customHeight="1" outlineLevel="1">
      <c r="A139" s="24" t="s">
        <v>1483</v>
      </c>
      <c r="B139" s="14" t="s">
        <v>1471</v>
      </c>
      <c r="C139" s="12"/>
      <c r="D139" s="618" t="s">
        <v>2</v>
      </c>
      <c r="E139" s="719">
        <v>306424.40771338122</v>
      </c>
      <c r="F139" s="719">
        <v>24983.115297476455</v>
      </c>
      <c r="G139" s="719">
        <v>281441.29241590475</v>
      </c>
      <c r="H139" s="719">
        <v>146271.38</v>
      </c>
      <c r="I139" s="643" t="s">
        <v>1751</v>
      </c>
      <c r="L139" s="711"/>
    </row>
    <row r="140" spans="1:12" s="7" customFormat="1" ht="15.6" customHeight="1" outlineLevel="1">
      <c r="A140" s="24" t="s">
        <v>1484</v>
      </c>
      <c r="B140" s="14" t="s">
        <v>1472</v>
      </c>
      <c r="C140" s="12"/>
      <c r="D140" s="618" t="s">
        <v>2</v>
      </c>
      <c r="E140" s="719">
        <v>452302.32527231943</v>
      </c>
      <c r="F140" s="719">
        <v>24983.115297476455</v>
      </c>
      <c r="G140" s="719">
        <v>427319.20997484296</v>
      </c>
      <c r="H140" s="719">
        <v>277280.03000000003</v>
      </c>
      <c r="I140" s="643" t="s">
        <v>1751</v>
      </c>
      <c r="L140" s="711"/>
    </row>
    <row r="141" spans="1:12" s="7" customFormat="1" ht="15.6" customHeight="1" outlineLevel="1">
      <c r="A141" s="24" t="s">
        <v>1485</v>
      </c>
      <c r="B141" s="14" t="s">
        <v>1473</v>
      </c>
      <c r="C141" s="12"/>
      <c r="D141" s="618" t="s">
        <v>2</v>
      </c>
      <c r="E141" s="719">
        <v>875364.6379564082</v>
      </c>
      <c r="F141" s="719">
        <v>24983.115297476455</v>
      </c>
      <c r="G141" s="719">
        <v>850381.52265893179</v>
      </c>
      <c r="H141" s="719">
        <v>561438.86</v>
      </c>
      <c r="I141" s="643" t="s">
        <v>1751</v>
      </c>
      <c r="L141" s="711"/>
    </row>
    <row r="142" spans="1:12" s="7" customFormat="1" ht="15.6" customHeight="1" outlineLevel="1">
      <c r="A142" s="24" t="s">
        <v>1486</v>
      </c>
      <c r="B142" s="14" t="s">
        <v>1474</v>
      </c>
      <c r="C142" s="12"/>
      <c r="D142" s="618" t="s">
        <v>2</v>
      </c>
      <c r="E142" s="719">
        <v>1278184.1994340264</v>
      </c>
      <c r="F142" s="719">
        <v>24983.115297476455</v>
      </c>
      <c r="G142" s="719">
        <v>1253201.0841365498</v>
      </c>
      <c r="H142" s="719">
        <v>833416.96</v>
      </c>
      <c r="I142" s="643" t="s">
        <v>1751</v>
      </c>
      <c r="L142" s="711"/>
    </row>
    <row r="143" spans="1:12" s="617" customFormat="1" ht="15.6" customHeight="1" outlineLevel="1">
      <c r="A143" s="24" t="s">
        <v>1487</v>
      </c>
      <c r="B143" s="666" t="s">
        <v>1475</v>
      </c>
      <c r="C143" s="600"/>
      <c r="D143" s="629" t="s">
        <v>2</v>
      </c>
      <c r="E143" s="719">
        <v>1845869.1051229455</v>
      </c>
      <c r="F143" s="719">
        <v>24983.115297476455</v>
      </c>
      <c r="G143" s="719">
        <v>1820885.989825469</v>
      </c>
      <c r="H143" s="719">
        <v>1134631.8799999999</v>
      </c>
      <c r="I143" s="643" t="s">
        <v>1751</v>
      </c>
      <c r="L143" s="711"/>
    </row>
    <row r="144" spans="1:12" s="7" customFormat="1" ht="15.6" customHeight="1" outlineLevel="1">
      <c r="A144" s="24" t="s">
        <v>1488</v>
      </c>
      <c r="B144" s="14" t="s">
        <v>1476</v>
      </c>
      <c r="C144" s="12"/>
      <c r="D144" s="618" t="s">
        <v>2</v>
      </c>
      <c r="E144" s="719">
        <v>2297305.8422114141</v>
      </c>
      <c r="F144" s="719">
        <v>24983.115297476455</v>
      </c>
      <c r="G144" s="719">
        <v>2272322.7269139378</v>
      </c>
      <c r="H144" s="719">
        <v>1413411.85</v>
      </c>
      <c r="I144" s="643" t="s">
        <v>1751</v>
      </c>
      <c r="L144" s="711"/>
    </row>
    <row r="145" spans="1:12" s="7" customFormat="1" ht="15.6" customHeight="1" outlineLevel="1">
      <c r="A145" s="24" t="s">
        <v>1489</v>
      </c>
      <c r="B145" s="14" t="s">
        <v>1477</v>
      </c>
      <c r="C145" s="12"/>
      <c r="D145" s="618" t="s">
        <v>2</v>
      </c>
      <c r="E145" s="719">
        <v>2935658.099299883</v>
      </c>
      <c r="F145" s="719">
        <v>24983.115297476455</v>
      </c>
      <c r="G145" s="719">
        <v>2910674.9840024067</v>
      </c>
      <c r="H145" s="719">
        <v>1879107.34</v>
      </c>
      <c r="I145" s="643" t="s">
        <v>1751</v>
      </c>
      <c r="L145" s="711"/>
    </row>
    <row r="146" spans="1:12" s="596" customFormat="1" ht="15.6" customHeight="1" outlineLevel="1">
      <c r="A146" s="24" t="s">
        <v>1490</v>
      </c>
      <c r="B146" s="666" t="s">
        <v>1478</v>
      </c>
      <c r="C146" s="600"/>
      <c r="D146" s="629" t="s">
        <v>2</v>
      </c>
      <c r="E146" s="719">
        <v>417105.8083894265</v>
      </c>
      <c r="F146" s="719">
        <v>24983.115297476455</v>
      </c>
      <c r="G146" s="719">
        <v>392122.69309195003</v>
      </c>
      <c r="H146" s="719">
        <v>256952.78</v>
      </c>
      <c r="I146" s="643" t="s">
        <v>1751</v>
      </c>
      <c r="L146" s="711"/>
    </row>
    <row r="147" spans="1:12" s="596" customFormat="1" ht="22.5" customHeight="1" outlineLevel="1">
      <c r="A147" s="24" t="s">
        <v>1491</v>
      </c>
      <c r="B147" s="666" t="s">
        <v>1479</v>
      </c>
      <c r="C147" s="600"/>
      <c r="D147" s="629" t="s">
        <v>2</v>
      </c>
      <c r="E147" s="719">
        <v>676736.1295593204</v>
      </c>
      <c r="F147" s="719">
        <v>24983.115297476455</v>
      </c>
      <c r="G147" s="719">
        <v>651753.01426184399</v>
      </c>
      <c r="H147" s="719">
        <v>501713.83</v>
      </c>
      <c r="I147" s="643" t="s">
        <v>1751</v>
      </c>
      <c r="L147" s="711"/>
    </row>
    <row r="148" spans="1:12" s="7" customFormat="1" ht="409.5" outlineLevel="1">
      <c r="A148" s="671" t="s">
        <v>39</v>
      </c>
      <c r="B148" s="665" t="s">
        <v>23</v>
      </c>
      <c r="C148" s="13" t="s">
        <v>2040</v>
      </c>
      <c r="D148" s="620"/>
      <c r="E148" s="719"/>
      <c r="F148" s="719"/>
      <c r="G148" s="719"/>
      <c r="H148" s="719"/>
      <c r="I148" s="643" t="s">
        <v>1615</v>
      </c>
      <c r="L148" s="711"/>
    </row>
    <row r="149" spans="1:12" s="7" customFormat="1" ht="27" customHeight="1" outlineLevel="1">
      <c r="A149" s="601" t="s">
        <v>40</v>
      </c>
      <c r="B149" s="14" t="s">
        <v>1459</v>
      </c>
      <c r="C149" s="12"/>
      <c r="D149" s="618" t="s">
        <v>2</v>
      </c>
      <c r="E149" s="719">
        <v>323863.46196097624</v>
      </c>
      <c r="F149" s="719">
        <v>88107.425991100259</v>
      </c>
      <c r="G149" s="719">
        <v>235756.03596987599</v>
      </c>
      <c r="H149" s="719">
        <v>53132.88</v>
      </c>
      <c r="I149" s="643" t="s">
        <v>1751</v>
      </c>
      <c r="L149" s="711"/>
    </row>
    <row r="150" spans="1:12" s="7" customFormat="1" ht="15.6" customHeight="1" outlineLevel="1">
      <c r="A150" s="601" t="s">
        <v>41</v>
      </c>
      <c r="B150" s="14" t="s">
        <v>1460</v>
      </c>
      <c r="C150" s="12"/>
      <c r="D150" s="618" t="s">
        <v>2</v>
      </c>
      <c r="E150" s="719">
        <v>385016.34970542823</v>
      </c>
      <c r="F150" s="719">
        <v>88107.425991100259</v>
      </c>
      <c r="G150" s="719">
        <v>296908.92371432798</v>
      </c>
      <c r="H150" s="719">
        <v>78203.539999999994</v>
      </c>
      <c r="I150" s="643" t="s">
        <v>1751</v>
      </c>
      <c r="L150" s="711"/>
    </row>
    <row r="151" spans="1:12" s="7" customFormat="1" ht="15.6" customHeight="1" outlineLevel="1">
      <c r="A151" s="601" t="s">
        <v>42</v>
      </c>
      <c r="B151" s="14" t="s">
        <v>1461</v>
      </c>
      <c r="C151" s="12"/>
      <c r="D151" s="618" t="s">
        <v>2</v>
      </c>
      <c r="E151" s="719">
        <v>428751.74669668404</v>
      </c>
      <c r="F151" s="719">
        <v>88107.425991100259</v>
      </c>
      <c r="G151" s="719">
        <v>340644.32070558378</v>
      </c>
      <c r="H151" s="719">
        <v>99933.05</v>
      </c>
      <c r="I151" s="643" t="s">
        <v>1751</v>
      </c>
      <c r="L151" s="711"/>
    </row>
    <row r="152" spans="1:12" s="7" customFormat="1" ht="15.6" customHeight="1" outlineLevel="1">
      <c r="A152" s="601" t="s">
        <v>518</v>
      </c>
      <c r="B152" s="14" t="s">
        <v>1462</v>
      </c>
      <c r="C152" s="12"/>
      <c r="D152" s="618" t="s">
        <v>2</v>
      </c>
      <c r="E152" s="719">
        <v>492845.24368793983</v>
      </c>
      <c r="F152" s="719">
        <v>88107.425991100259</v>
      </c>
      <c r="G152" s="719">
        <v>404737.81769683957</v>
      </c>
      <c r="H152" s="719">
        <v>142020.66</v>
      </c>
      <c r="I152" s="643" t="s">
        <v>1751</v>
      </c>
      <c r="L152" s="711"/>
    </row>
    <row r="153" spans="1:12" s="7" customFormat="1" ht="15.6" customHeight="1" outlineLevel="1">
      <c r="A153" s="601" t="s">
        <v>519</v>
      </c>
      <c r="B153" s="14" t="s">
        <v>1463</v>
      </c>
      <c r="C153" s="12"/>
      <c r="D153" s="618" t="s">
        <v>2</v>
      </c>
      <c r="E153" s="719">
        <v>678010.57804711629</v>
      </c>
      <c r="F153" s="719">
        <v>88107.425991100259</v>
      </c>
      <c r="G153" s="719">
        <v>589903.15205601603</v>
      </c>
      <c r="H153" s="719">
        <v>254088.28</v>
      </c>
      <c r="I153" s="643" t="s">
        <v>1751</v>
      </c>
      <c r="L153" s="711"/>
    </row>
    <row r="154" spans="1:12" s="7" customFormat="1" ht="15.6" customHeight="1" outlineLevel="1">
      <c r="A154" s="601" t="s">
        <v>520</v>
      </c>
      <c r="B154" s="14" t="s">
        <v>1464</v>
      </c>
      <c r="C154" s="12"/>
      <c r="D154" s="618" t="s">
        <v>2</v>
      </c>
      <c r="E154" s="719">
        <v>920529.94240629277</v>
      </c>
      <c r="F154" s="719">
        <v>88107.425991100259</v>
      </c>
      <c r="G154" s="719">
        <v>832422.51641519251</v>
      </c>
      <c r="H154" s="719">
        <v>423509.93</v>
      </c>
      <c r="I154" s="643" t="s">
        <v>1751</v>
      </c>
      <c r="L154" s="711"/>
    </row>
    <row r="155" spans="1:12" s="7" customFormat="1" ht="15.6" customHeight="1" outlineLevel="1">
      <c r="A155" s="601" t="s">
        <v>521</v>
      </c>
      <c r="B155" s="14" t="s">
        <v>1465</v>
      </c>
      <c r="C155" s="12"/>
      <c r="D155" s="618" t="s">
        <v>2</v>
      </c>
      <c r="E155" s="719">
        <v>1347674.7964197621</v>
      </c>
      <c r="F155" s="719">
        <v>88107.425991100259</v>
      </c>
      <c r="G155" s="719">
        <v>1259567.3704286618</v>
      </c>
      <c r="H155" s="719">
        <v>668512.64</v>
      </c>
      <c r="I155" s="643" t="s">
        <v>1751</v>
      </c>
      <c r="L155" s="711"/>
    </row>
    <row r="156" spans="1:12" s="7" customFormat="1" ht="15.6" customHeight="1" outlineLevel="1">
      <c r="A156" s="601" t="s">
        <v>522</v>
      </c>
      <c r="B156" s="14" t="s">
        <v>1466</v>
      </c>
      <c r="C156" s="12"/>
      <c r="D156" s="618" t="s">
        <v>2</v>
      </c>
      <c r="E156" s="719">
        <v>1662392.0004960804</v>
      </c>
      <c r="F156" s="719">
        <v>88107.425991100259</v>
      </c>
      <c r="G156" s="719">
        <v>1574284.5745049801</v>
      </c>
      <c r="H156" s="719">
        <v>854797.85</v>
      </c>
      <c r="I156" s="643" t="s">
        <v>1751</v>
      </c>
      <c r="L156" s="711"/>
    </row>
    <row r="157" spans="1:12" s="7" customFormat="1" ht="15.6" customHeight="1" outlineLevel="1">
      <c r="A157" s="601" t="s">
        <v>523</v>
      </c>
      <c r="B157" s="14" t="s">
        <v>1467</v>
      </c>
      <c r="C157" s="12"/>
      <c r="D157" s="618" t="s">
        <v>2</v>
      </c>
      <c r="E157" s="719">
        <v>2278445.9522046866</v>
      </c>
      <c r="F157" s="719">
        <v>88107.425991100259</v>
      </c>
      <c r="G157" s="719">
        <v>2190338.5262135863</v>
      </c>
      <c r="H157" s="719">
        <v>1285083.76</v>
      </c>
      <c r="I157" s="643" t="s">
        <v>1751</v>
      </c>
      <c r="L157" s="711"/>
    </row>
    <row r="158" spans="1:12" s="596" customFormat="1" ht="15.6" customHeight="1" outlineLevel="1">
      <c r="A158" s="601" t="s">
        <v>1492</v>
      </c>
      <c r="B158" s="666" t="s">
        <v>1468</v>
      </c>
      <c r="C158" s="600"/>
      <c r="D158" s="629" t="s">
        <v>2</v>
      </c>
      <c r="E158" s="719">
        <v>337139.96054256696</v>
      </c>
      <c r="F158" s="719">
        <v>88107.425991100259</v>
      </c>
      <c r="G158" s="719">
        <v>249032.5345514667</v>
      </c>
      <c r="H158" s="719">
        <v>66409.38</v>
      </c>
      <c r="I158" s="643" t="s">
        <v>1751</v>
      </c>
      <c r="L158" s="711"/>
    </row>
    <row r="159" spans="1:12" s="7" customFormat="1" ht="15.6" customHeight="1" outlineLevel="1">
      <c r="A159" s="601" t="s">
        <v>1493</v>
      </c>
      <c r="B159" s="14" t="s">
        <v>1469</v>
      </c>
      <c r="C159" s="12"/>
      <c r="D159" s="618" t="s">
        <v>2</v>
      </c>
      <c r="E159" s="719">
        <v>408094.25222140807</v>
      </c>
      <c r="F159" s="719">
        <v>88107.425991100259</v>
      </c>
      <c r="G159" s="719">
        <v>319986.82623030781</v>
      </c>
      <c r="H159" s="719">
        <v>101281.44</v>
      </c>
      <c r="I159" s="643" t="s">
        <v>1751</v>
      </c>
      <c r="L159" s="711"/>
    </row>
    <row r="160" spans="1:12" s="7" customFormat="1" ht="15.6" customHeight="1" outlineLevel="1">
      <c r="A160" s="601" t="s">
        <v>1494</v>
      </c>
      <c r="B160" s="14" t="s">
        <v>1470</v>
      </c>
      <c r="C160" s="12"/>
      <c r="D160" s="618" t="s">
        <v>2</v>
      </c>
      <c r="E160" s="719">
        <v>463407.52010512212</v>
      </c>
      <c r="F160" s="719">
        <v>88107.425991100259</v>
      </c>
      <c r="G160" s="719">
        <v>375300.09411402186</v>
      </c>
      <c r="H160" s="719">
        <v>134588.82</v>
      </c>
      <c r="I160" s="643" t="s">
        <v>1751</v>
      </c>
      <c r="L160" s="711"/>
    </row>
    <row r="161" spans="1:12" s="7" customFormat="1" ht="15.6" customHeight="1" outlineLevel="1">
      <c r="A161" s="601" t="s">
        <v>1495</v>
      </c>
      <c r="B161" s="14" t="s">
        <v>1471</v>
      </c>
      <c r="C161" s="12"/>
      <c r="D161" s="618" t="s">
        <v>2</v>
      </c>
      <c r="E161" s="719">
        <v>550228.72798883612</v>
      </c>
      <c r="F161" s="719">
        <v>88107.425991100259</v>
      </c>
      <c r="G161" s="719">
        <v>462121.30199773586</v>
      </c>
      <c r="H161" s="719">
        <v>199404.14</v>
      </c>
      <c r="I161" s="643" t="s">
        <v>1751</v>
      </c>
      <c r="L161" s="711"/>
    </row>
    <row r="162" spans="1:12" s="7" customFormat="1" ht="15.6" customHeight="1" outlineLevel="1">
      <c r="A162" s="601" t="s">
        <v>1496</v>
      </c>
      <c r="B162" s="14" t="s">
        <v>1472</v>
      </c>
      <c r="C162" s="12"/>
      <c r="D162" s="618" t="s">
        <v>2</v>
      </c>
      <c r="E162" s="719">
        <v>794168.33317620237</v>
      </c>
      <c r="F162" s="719">
        <v>88107.425991100259</v>
      </c>
      <c r="G162" s="719">
        <v>706060.90718510211</v>
      </c>
      <c r="H162" s="719">
        <v>370246.03</v>
      </c>
      <c r="I162" s="643" t="s">
        <v>1751</v>
      </c>
      <c r="L162" s="711"/>
    </row>
    <row r="163" spans="1:12" s="7" customFormat="1" ht="15.6" customHeight="1" outlineLevel="1">
      <c r="A163" s="601" t="s">
        <v>1497</v>
      </c>
      <c r="B163" s="14" t="s">
        <v>1473</v>
      </c>
      <c r="C163" s="12"/>
      <c r="D163" s="618" t="s">
        <v>2</v>
      </c>
      <c r="E163" s="719">
        <v>1174085.0983635685</v>
      </c>
      <c r="F163" s="719">
        <v>88107.425991100259</v>
      </c>
      <c r="G163" s="719">
        <v>1085977.6723724683</v>
      </c>
      <c r="H163" s="719">
        <v>677065.08</v>
      </c>
      <c r="I163" s="643" t="s">
        <v>1751</v>
      </c>
      <c r="L163" s="711"/>
    </row>
    <row r="164" spans="1:12" s="7" customFormat="1" ht="15.6" customHeight="1" outlineLevel="1">
      <c r="A164" s="601" t="s">
        <v>1498</v>
      </c>
      <c r="B164" s="14" t="s">
        <v>1474</v>
      </c>
      <c r="C164" s="12"/>
      <c r="D164" s="618" t="s">
        <v>2</v>
      </c>
      <c r="E164" s="719">
        <v>1659539.1783142313</v>
      </c>
      <c r="F164" s="719">
        <v>88107.425991100259</v>
      </c>
      <c r="G164" s="719">
        <v>1571431.7523231311</v>
      </c>
      <c r="H164" s="719">
        <v>980377.02</v>
      </c>
      <c r="I164" s="643" t="s">
        <v>1751</v>
      </c>
      <c r="L164" s="711"/>
    </row>
    <row r="165" spans="1:12" s="7" customFormat="1" ht="15.6" customHeight="1" outlineLevel="1">
      <c r="A165" s="601" t="s">
        <v>1499</v>
      </c>
      <c r="B165" s="14" t="s">
        <v>1475</v>
      </c>
      <c r="C165" s="12"/>
      <c r="D165" s="618" t="s">
        <v>2</v>
      </c>
      <c r="E165" s="719">
        <v>2197243.7025649436</v>
      </c>
      <c r="F165" s="719">
        <v>88107.425991100259</v>
      </c>
      <c r="G165" s="719">
        <v>2109136.2765738433</v>
      </c>
      <c r="H165" s="719">
        <v>1389649.55</v>
      </c>
      <c r="I165" s="643" t="s">
        <v>1751</v>
      </c>
      <c r="L165" s="711"/>
    </row>
    <row r="166" spans="1:12" s="7" customFormat="1" ht="15.6" customHeight="1" outlineLevel="1">
      <c r="A166" s="601" t="s">
        <v>1500</v>
      </c>
      <c r="B166" s="14" t="s">
        <v>1476</v>
      </c>
      <c r="C166" s="12"/>
      <c r="D166" s="618" t="s">
        <v>2</v>
      </c>
      <c r="E166" s="719">
        <v>2629981.230424514</v>
      </c>
      <c r="F166" s="719">
        <v>88107.425991100259</v>
      </c>
      <c r="G166" s="719">
        <v>2541873.8044334138</v>
      </c>
      <c r="H166" s="719">
        <v>1729503.06</v>
      </c>
      <c r="I166" s="643" t="s">
        <v>1751</v>
      </c>
      <c r="L166" s="711"/>
    </row>
    <row r="167" spans="1:12" s="7" customFormat="1" ht="15.6" customHeight="1" outlineLevel="1">
      <c r="A167" s="601" t="s">
        <v>1501</v>
      </c>
      <c r="B167" s="14" t="s">
        <v>1477</v>
      </c>
      <c r="C167" s="12"/>
      <c r="D167" s="618" t="s">
        <v>2</v>
      </c>
      <c r="E167" s="719">
        <v>3068765.4782840847</v>
      </c>
      <c r="F167" s="719">
        <v>88107.425991100259</v>
      </c>
      <c r="G167" s="719">
        <v>2980658.0522929844</v>
      </c>
      <c r="H167" s="719">
        <v>2075403.29</v>
      </c>
      <c r="I167" s="643" t="s">
        <v>1751</v>
      </c>
      <c r="L167" s="711"/>
    </row>
    <row r="168" spans="1:12" s="596" customFormat="1" ht="15.6" customHeight="1" outlineLevel="1">
      <c r="A168" s="601" t="s">
        <v>1502</v>
      </c>
      <c r="B168" s="666" t="s">
        <v>1478</v>
      </c>
      <c r="C168" s="600"/>
      <c r="D168" s="629" t="s">
        <v>2</v>
      </c>
      <c r="E168" s="719">
        <v>607777.3633085232</v>
      </c>
      <c r="F168" s="719">
        <v>88107.425991100259</v>
      </c>
      <c r="G168" s="719">
        <v>519669.93731742294</v>
      </c>
      <c r="H168" s="719">
        <v>256952.78</v>
      </c>
      <c r="I168" s="643" t="s">
        <v>1751</v>
      </c>
      <c r="L168" s="711"/>
    </row>
    <row r="169" spans="1:12" s="596" customFormat="1" ht="15.6" customHeight="1" outlineLevel="1">
      <c r="A169" s="601" t="s">
        <v>1503</v>
      </c>
      <c r="B169" s="666" t="s">
        <v>1479</v>
      </c>
      <c r="C169" s="600"/>
      <c r="D169" s="629" t="s">
        <v>2</v>
      </c>
      <c r="E169" s="719">
        <v>925636.12804711633</v>
      </c>
      <c r="F169" s="719">
        <v>88107.425991100259</v>
      </c>
      <c r="G169" s="719">
        <v>837528.70205601607</v>
      </c>
      <c r="H169" s="719">
        <v>501713.83</v>
      </c>
      <c r="I169" s="643" t="s">
        <v>1751</v>
      </c>
      <c r="L169" s="711"/>
    </row>
    <row r="170" spans="1:12" s="7" customFormat="1" ht="56.25" customHeight="1" outlineLevel="1">
      <c r="A170" s="671" t="s">
        <v>43</v>
      </c>
      <c r="B170" s="665" t="s">
        <v>22</v>
      </c>
      <c r="C170" s="13" t="s">
        <v>2041</v>
      </c>
      <c r="D170" s="620"/>
      <c r="E170" s="719"/>
      <c r="F170" s="719"/>
      <c r="G170" s="719"/>
      <c r="H170" s="719"/>
      <c r="I170" s="643" t="s">
        <v>1615</v>
      </c>
      <c r="L170" s="711"/>
    </row>
    <row r="171" spans="1:12" s="7" customFormat="1" ht="15.6" customHeight="1" outlineLevel="1">
      <c r="A171" s="601" t="s">
        <v>729</v>
      </c>
      <c r="B171" s="14" t="s">
        <v>1459</v>
      </c>
      <c r="C171" s="12"/>
      <c r="D171" s="618" t="s">
        <v>2</v>
      </c>
      <c r="E171" s="719">
        <v>204438.62262778883</v>
      </c>
      <c r="F171" s="719">
        <v>38711.999696089697</v>
      </c>
      <c r="G171" s="719">
        <v>165726.62293169915</v>
      </c>
      <c r="H171" s="719">
        <v>53132.88</v>
      </c>
      <c r="I171" s="643" t="s">
        <v>1751</v>
      </c>
      <c r="L171" s="711"/>
    </row>
    <row r="172" spans="1:12" s="7" customFormat="1" ht="15.6" customHeight="1" outlineLevel="1">
      <c r="A172" s="601" t="s">
        <v>730</v>
      </c>
      <c r="B172" s="14" t="s">
        <v>1460</v>
      </c>
      <c r="C172" s="12"/>
      <c r="D172" s="618" t="s">
        <v>2</v>
      </c>
      <c r="E172" s="719">
        <v>242123.87360394583</v>
      </c>
      <c r="F172" s="719">
        <v>38711.999696089697</v>
      </c>
      <c r="G172" s="719">
        <v>203411.87390785612</v>
      </c>
      <c r="H172" s="719">
        <v>78203.539999999994</v>
      </c>
      <c r="I172" s="643" t="s">
        <v>1751</v>
      </c>
      <c r="L172" s="711"/>
    </row>
    <row r="173" spans="1:12" s="7" customFormat="1" ht="15.6" customHeight="1" outlineLevel="1">
      <c r="A173" s="601" t="s">
        <v>731</v>
      </c>
      <c r="B173" s="14" t="s">
        <v>1461</v>
      </c>
      <c r="C173" s="12"/>
      <c r="D173" s="618" t="s">
        <v>2</v>
      </c>
      <c r="E173" s="719">
        <v>269798.12272307102</v>
      </c>
      <c r="F173" s="719">
        <v>38711.999696089697</v>
      </c>
      <c r="G173" s="719">
        <v>231086.12302698131</v>
      </c>
      <c r="H173" s="719">
        <v>99933.05</v>
      </c>
      <c r="I173" s="643" t="s">
        <v>1751</v>
      </c>
      <c r="L173" s="711"/>
    </row>
    <row r="174" spans="1:12" s="7" customFormat="1" ht="15.6" customHeight="1" outlineLevel="1">
      <c r="A174" s="601" t="s">
        <v>733</v>
      </c>
      <c r="B174" s="14" t="s">
        <v>1462</v>
      </c>
      <c r="C174" s="12"/>
      <c r="D174" s="618" t="s">
        <v>2</v>
      </c>
      <c r="E174" s="719">
        <v>328085.8388059584</v>
      </c>
      <c r="F174" s="719">
        <v>38711.999696089697</v>
      </c>
      <c r="G174" s="719">
        <v>289373.83910986868</v>
      </c>
      <c r="H174" s="719">
        <v>142020.66</v>
      </c>
      <c r="I174" s="643" t="s">
        <v>1751</v>
      </c>
      <c r="L174" s="711"/>
    </row>
    <row r="175" spans="1:12" s="7" customFormat="1" ht="15.6" customHeight="1" outlineLevel="1">
      <c r="A175" s="601" t="s">
        <v>732</v>
      </c>
      <c r="B175" s="14" t="s">
        <v>1463</v>
      </c>
      <c r="C175" s="12"/>
      <c r="D175" s="618" t="s">
        <v>2</v>
      </c>
      <c r="E175" s="719">
        <v>450818.01170079748</v>
      </c>
      <c r="F175" s="719">
        <v>38711.999696089697</v>
      </c>
      <c r="G175" s="719">
        <v>412106.01200470777</v>
      </c>
      <c r="H175" s="719">
        <v>254088.28</v>
      </c>
      <c r="I175" s="643" t="s">
        <v>1751</v>
      </c>
      <c r="L175" s="711"/>
    </row>
    <row r="176" spans="1:12" s="7" customFormat="1" ht="15.6" customHeight="1" outlineLevel="1">
      <c r="A176" s="601" t="s">
        <v>734</v>
      </c>
      <c r="B176" s="14" t="s">
        <v>1464</v>
      </c>
      <c r="C176" s="12"/>
      <c r="D176" s="618" t="s">
        <v>2</v>
      </c>
      <c r="E176" s="719">
        <v>730571.72206755541</v>
      </c>
      <c r="F176" s="719">
        <v>38711.999696089697</v>
      </c>
      <c r="G176" s="719">
        <v>691859.72237146576</v>
      </c>
      <c r="H176" s="719">
        <v>423509.93</v>
      </c>
      <c r="I176" s="643" t="s">
        <v>1751</v>
      </c>
      <c r="L176" s="711"/>
    </row>
    <row r="177" spans="1:12" s="7" customFormat="1" ht="15.6" customHeight="1" outlineLevel="1">
      <c r="A177" s="601" t="s">
        <v>736</v>
      </c>
      <c r="B177" s="14" t="s">
        <v>1465</v>
      </c>
      <c r="C177" s="12"/>
      <c r="D177" s="618" t="s">
        <v>2</v>
      </c>
      <c r="E177" s="719">
        <v>1097636.2320659978</v>
      </c>
      <c r="F177" s="719">
        <v>38711.999696089697</v>
      </c>
      <c r="G177" s="719">
        <v>1058924.2323699081</v>
      </c>
      <c r="H177" s="719">
        <v>668512.64</v>
      </c>
      <c r="I177" s="643" t="s">
        <v>1751</v>
      </c>
      <c r="L177" s="711"/>
    </row>
    <row r="178" spans="1:12" s="7" customFormat="1" ht="15.6" customHeight="1" outlineLevel="1">
      <c r="A178" s="601" t="s">
        <v>735</v>
      </c>
      <c r="B178" s="14" t="s">
        <v>1466</v>
      </c>
      <c r="C178" s="12"/>
      <c r="D178" s="618" t="s">
        <v>2</v>
      </c>
      <c r="E178" s="719">
        <v>1423045.0005000001</v>
      </c>
      <c r="F178" s="719">
        <v>38711.999696089697</v>
      </c>
      <c r="G178" s="719">
        <v>1384333.0008039104</v>
      </c>
      <c r="H178" s="719">
        <v>854797.85</v>
      </c>
      <c r="I178" s="643" t="s">
        <v>1751</v>
      </c>
      <c r="L178" s="711"/>
    </row>
    <row r="179" spans="1:12" s="7" customFormat="1" ht="15.6" customHeight="1" outlineLevel="1">
      <c r="A179" s="601" t="s">
        <v>737</v>
      </c>
      <c r="B179" s="14" t="s">
        <v>1467</v>
      </c>
      <c r="C179" s="12"/>
      <c r="D179" s="618" t="s">
        <v>2</v>
      </c>
      <c r="E179" s="719">
        <v>1996882.845046598</v>
      </c>
      <c r="F179" s="719">
        <v>38711.999696089697</v>
      </c>
      <c r="G179" s="719">
        <v>1958170.8453505083</v>
      </c>
      <c r="H179" s="719">
        <v>1285083.76</v>
      </c>
      <c r="I179" s="643" t="s">
        <v>1751</v>
      </c>
      <c r="L179" s="711"/>
    </row>
    <row r="180" spans="1:12" s="596" customFormat="1" ht="15.6" customHeight="1" outlineLevel="1">
      <c r="A180" s="601" t="s">
        <v>1504</v>
      </c>
      <c r="B180" s="666" t="s">
        <v>1468</v>
      </c>
      <c r="C180" s="600"/>
      <c r="D180" s="629" t="s">
        <v>2</v>
      </c>
      <c r="E180" s="719">
        <v>217715.12120937958</v>
      </c>
      <c r="F180" s="719">
        <v>38711.999696089697</v>
      </c>
      <c r="G180" s="719">
        <v>179003.12151328987</v>
      </c>
      <c r="H180" s="719">
        <v>66409.38</v>
      </c>
      <c r="I180" s="643" t="s">
        <v>1751</v>
      </c>
      <c r="L180" s="711"/>
    </row>
    <row r="181" spans="1:12" s="7" customFormat="1" ht="15.6" customHeight="1" outlineLevel="1">
      <c r="A181" s="601" t="s">
        <v>1505</v>
      </c>
      <c r="B181" s="14" t="s">
        <v>1469</v>
      </c>
      <c r="C181" s="12"/>
      <c r="D181" s="618" t="s">
        <v>2</v>
      </c>
      <c r="E181" s="719">
        <v>265201.77611992566</v>
      </c>
      <c r="F181" s="719">
        <v>38711.999696089697</v>
      </c>
      <c r="G181" s="719">
        <v>226489.77642383595</v>
      </c>
      <c r="H181" s="719">
        <v>101281.44</v>
      </c>
      <c r="I181" s="643" t="s">
        <v>1751</v>
      </c>
      <c r="L181" s="711"/>
    </row>
    <row r="182" spans="1:12" s="7" customFormat="1" ht="15.6" customHeight="1" outlineLevel="1">
      <c r="A182" s="601" t="s">
        <v>1506</v>
      </c>
      <c r="B182" s="14" t="s">
        <v>1470</v>
      </c>
      <c r="C182" s="12"/>
      <c r="D182" s="618" t="s">
        <v>2</v>
      </c>
      <c r="E182" s="719">
        <v>304453.89845602686</v>
      </c>
      <c r="F182" s="719">
        <v>38711.999696089697</v>
      </c>
      <c r="G182" s="719">
        <v>265741.89875993715</v>
      </c>
      <c r="H182" s="719">
        <v>134588.82</v>
      </c>
      <c r="I182" s="643" t="s">
        <v>1751</v>
      </c>
      <c r="L182" s="711"/>
    </row>
    <row r="183" spans="1:12" s="7" customFormat="1" ht="15.6" customHeight="1" outlineLevel="1">
      <c r="A183" s="601" t="s">
        <v>1507</v>
      </c>
      <c r="B183" s="14" t="s">
        <v>1471</v>
      </c>
      <c r="C183" s="12"/>
      <c r="D183" s="618" t="s">
        <v>2</v>
      </c>
      <c r="E183" s="719">
        <v>385469.32310685475</v>
      </c>
      <c r="F183" s="719">
        <v>38711.999696089697</v>
      </c>
      <c r="G183" s="719">
        <v>346757.32341076504</v>
      </c>
      <c r="H183" s="719">
        <v>199404.14</v>
      </c>
      <c r="I183" s="643" t="s">
        <v>1751</v>
      </c>
      <c r="L183" s="711"/>
    </row>
    <row r="184" spans="1:12" s="7" customFormat="1" ht="15.6" customHeight="1" outlineLevel="1">
      <c r="A184" s="601" t="s">
        <v>1508</v>
      </c>
      <c r="B184" s="14" t="s">
        <v>1472</v>
      </c>
      <c r="C184" s="12"/>
      <c r="D184" s="618" t="s">
        <v>2</v>
      </c>
      <c r="E184" s="719">
        <v>566975.75906072836</v>
      </c>
      <c r="F184" s="719">
        <v>38711.999696089697</v>
      </c>
      <c r="G184" s="719">
        <v>528263.75936463871</v>
      </c>
      <c r="H184" s="719">
        <v>370246.03</v>
      </c>
      <c r="I184" s="643" t="s">
        <v>1751</v>
      </c>
      <c r="L184" s="711"/>
    </row>
    <row r="185" spans="1:12" s="7" customFormat="1" ht="15.6" customHeight="1" outlineLevel="1">
      <c r="A185" s="601" t="s">
        <v>1509</v>
      </c>
      <c r="B185" s="14" t="s">
        <v>1473</v>
      </c>
      <c r="C185" s="12"/>
      <c r="D185" s="618" t="s">
        <v>2</v>
      </c>
      <c r="E185" s="719">
        <v>984126.87802483118</v>
      </c>
      <c r="F185" s="719">
        <v>38711.999696089697</v>
      </c>
      <c r="G185" s="719">
        <v>945414.87832874153</v>
      </c>
      <c r="H185" s="719">
        <v>677065.08</v>
      </c>
      <c r="I185" s="643" t="s">
        <v>1751</v>
      </c>
      <c r="L185" s="711"/>
    </row>
    <row r="186" spans="1:12" s="7" customFormat="1" ht="15.6" customHeight="1" outlineLevel="1">
      <c r="A186" s="601" t="s">
        <v>1510</v>
      </c>
      <c r="B186" s="14" t="s">
        <v>1474</v>
      </c>
      <c r="C186" s="12"/>
      <c r="D186" s="618" t="s">
        <v>2</v>
      </c>
      <c r="E186" s="719">
        <v>1409500.613960467</v>
      </c>
      <c r="F186" s="719">
        <v>38711.999696089697</v>
      </c>
      <c r="G186" s="719">
        <v>1370788.6142643774</v>
      </c>
      <c r="H186" s="719">
        <v>980377.02</v>
      </c>
      <c r="I186" s="643" t="s">
        <v>1751</v>
      </c>
      <c r="L186" s="711"/>
    </row>
    <row r="187" spans="1:12" s="7" customFormat="1" ht="15.6" customHeight="1" outlineLevel="1">
      <c r="A187" s="601" t="s">
        <v>1511</v>
      </c>
      <c r="B187" s="14" t="s">
        <v>1475</v>
      </c>
      <c r="C187" s="12"/>
      <c r="D187" s="618" t="s">
        <v>2</v>
      </c>
      <c r="E187" s="719">
        <v>1957896.7025688633</v>
      </c>
      <c r="F187" s="719">
        <v>38711.999696089697</v>
      </c>
      <c r="G187" s="719">
        <v>1919184.7028727736</v>
      </c>
      <c r="H187" s="719">
        <v>1389649.55</v>
      </c>
      <c r="I187" s="643" t="s">
        <v>1751</v>
      </c>
      <c r="L187" s="711"/>
    </row>
    <row r="188" spans="1:12" s="7" customFormat="1" ht="15.6" customHeight="1" outlineLevel="1">
      <c r="A188" s="601" t="s">
        <v>1512</v>
      </c>
      <c r="B188" s="14" t="s">
        <v>1476</v>
      </c>
      <c r="C188" s="12"/>
      <c r="D188" s="618" t="s">
        <v>2</v>
      </c>
      <c r="E188" s="719">
        <v>2369526.1768474299</v>
      </c>
      <c r="F188" s="719">
        <v>38711.999696089697</v>
      </c>
      <c r="G188" s="719">
        <v>2330814.1771513401</v>
      </c>
      <c r="H188" s="719">
        <v>1729503.06</v>
      </c>
      <c r="I188" s="643" t="s">
        <v>1751</v>
      </c>
      <c r="L188" s="711"/>
    </row>
    <row r="189" spans="1:12" s="7" customFormat="1" ht="15.6" customHeight="1" outlineLevel="1">
      <c r="A189" s="601" t="s">
        <v>1513</v>
      </c>
      <c r="B189" s="14" t="s">
        <v>1477</v>
      </c>
      <c r="C189" s="12"/>
      <c r="D189" s="618" t="s">
        <v>2</v>
      </c>
      <c r="E189" s="719">
        <v>2787202.3711259961</v>
      </c>
      <c r="F189" s="719">
        <v>38711.999696089697</v>
      </c>
      <c r="G189" s="719">
        <v>2748490.3714299062</v>
      </c>
      <c r="H189" s="719">
        <v>2075403.29</v>
      </c>
      <c r="I189" s="643" t="s">
        <v>1751</v>
      </c>
      <c r="L189" s="711"/>
    </row>
    <row r="190" spans="1:12" s="596" customFormat="1" ht="15.6" customHeight="1" outlineLevel="1">
      <c r="A190" s="601" t="s">
        <v>1514</v>
      </c>
      <c r="B190" s="666" t="s">
        <v>1478</v>
      </c>
      <c r="C190" s="600"/>
      <c r="D190" s="629" t="s">
        <v>2</v>
      </c>
      <c r="E190" s="719">
        <v>443017.95842654171</v>
      </c>
      <c r="F190" s="719">
        <v>38711.999696089697</v>
      </c>
      <c r="G190" s="719">
        <v>404305.958730452</v>
      </c>
      <c r="H190" s="719">
        <v>256952.78</v>
      </c>
      <c r="I190" s="643" t="s">
        <v>1751</v>
      </c>
      <c r="L190" s="711"/>
    </row>
    <row r="191" spans="1:12" s="596" customFormat="1" ht="15.6" customHeight="1" outlineLevel="1">
      <c r="A191" s="601" t="s">
        <v>1515</v>
      </c>
      <c r="B191" s="666" t="s">
        <v>1479</v>
      </c>
      <c r="C191" s="600"/>
      <c r="D191" s="629" t="s">
        <v>2</v>
      </c>
      <c r="E191" s="719">
        <v>698443.55690430396</v>
      </c>
      <c r="F191" s="719">
        <v>38711.999696089697</v>
      </c>
      <c r="G191" s="719">
        <v>659731.5572082143</v>
      </c>
      <c r="H191" s="719">
        <v>501713.83</v>
      </c>
      <c r="I191" s="643" t="s">
        <v>1751</v>
      </c>
      <c r="L191" s="711"/>
    </row>
    <row r="192" spans="1:12" s="7" customFormat="1" ht="126" outlineLevel="1">
      <c r="A192" s="61" t="s">
        <v>44</v>
      </c>
      <c r="B192" s="672" t="s">
        <v>738</v>
      </c>
      <c r="C192" s="13" t="s">
        <v>1043</v>
      </c>
      <c r="D192" s="620"/>
      <c r="E192" s="719"/>
      <c r="F192" s="719"/>
      <c r="G192" s="719"/>
      <c r="H192" s="719"/>
      <c r="I192" s="643" t="s">
        <v>1159</v>
      </c>
      <c r="L192" s="711"/>
    </row>
    <row r="193" spans="1:12" s="7" customFormat="1" ht="15.6" customHeight="1" outlineLevel="1">
      <c r="A193" s="601" t="s">
        <v>1132</v>
      </c>
      <c r="B193" s="666" t="s">
        <v>643</v>
      </c>
      <c r="C193" s="600"/>
      <c r="D193" s="629" t="s">
        <v>644</v>
      </c>
      <c r="E193" s="719">
        <v>1914.3087809675646</v>
      </c>
      <c r="F193" s="719">
        <v>177.47424207121009</v>
      </c>
      <c r="G193" s="719">
        <v>1736.8345388963546</v>
      </c>
      <c r="H193" s="719">
        <v>0</v>
      </c>
      <c r="I193" s="643" t="s">
        <v>1751</v>
      </c>
      <c r="L193" s="711"/>
    </row>
    <row r="194" spans="1:12" s="7" customFormat="1" ht="15.6" customHeight="1" outlineLevel="1">
      <c r="A194" s="601" t="s">
        <v>1133</v>
      </c>
      <c r="B194" s="666" t="s">
        <v>645</v>
      </c>
      <c r="C194" s="600"/>
      <c r="D194" s="629" t="s">
        <v>644</v>
      </c>
      <c r="E194" s="719">
        <v>3260.3735554852847</v>
      </c>
      <c r="F194" s="719">
        <v>252.66717745160267</v>
      </c>
      <c r="G194" s="719">
        <v>3007.7063780336821</v>
      </c>
      <c r="H194" s="719">
        <v>0</v>
      </c>
      <c r="I194" s="643" t="s">
        <v>1751</v>
      </c>
      <c r="L194" s="711"/>
    </row>
    <row r="195" spans="1:12" s="7" customFormat="1" ht="15.6" customHeight="1" outlineLevel="1">
      <c r="A195" s="601" t="s">
        <v>1134</v>
      </c>
      <c r="B195" s="666" t="s">
        <v>646</v>
      </c>
      <c r="C195" s="600"/>
      <c r="D195" s="629" t="s">
        <v>644</v>
      </c>
      <c r="E195" s="719">
        <v>4534.3153589733611</v>
      </c>
      <c r="F195" s="719">
        <v>353.46984486612376</v>
      </c>
      <c r="G195" s="719">
        <v>4180.8455141072372</v>
      </c>
      <c r="H195" s="719">
        <v>0</v>
      </c>
      <c r="I195" s="643" t="s">
        <v>1751</v>
      </c>
      <c r="L195" s="711"/>
    </row>
    <row r="196" spans="1:12" s="7" customFormat="1" ht="15.6" customHeight="1" outlineLevel="1">
      <c r="A196" s="601" t="s">
        <v>1135</v>
      </c>
      <c r="B196" s="666" t="s">
        <v>647</v>
      </c>
      <c r="C196" s="600"/>
      <c r="D196" s="629" t="s">
        <v>644</v>
      </c>
      <c r="E196" s="719">
        <v>5616.0495144833094</v>
      </c>
      <c r="F196" s="719">
        <v>438.82561060238095</v>
      </c>
      <c r="G196" s="719">
        <v>5177.2239038809284</v>
      </c>
      <c r="H196" s="719">
        <v>0</v>
      </c>
      <c r="I196" s="643" t="s">
        <v>1751</v>
      </c>
      <c r="L196" s="711"/>
    </row>
    <row r="197" spans="1:12" s="7" customFormat="1" ht="15.6" customHeight="1" outlineLevel="1">
      <c r="A197" s="601" t="s">
        <v>1136</v>
      </c>
      <c r="B197" s="666" t="s">
        <v>648</v>
      </c>
      <c r="C197" s="600"/>
      <c r="D197" s="629" t="s">
        <v>644</v>
      </c>
      <c r="E197" s="719">
        <v>8873.6739316847543</v>
      </c>
      <c r="F197" s="719">
        <v>693.36923383608575</v>
      </c>
      <c r="G197" s="719">
        <v>8180.3046978486682</v>
      </c>
      <c r="H197" s="719">
        <v>0</v>
      </c>
      <c r="I197" s="643" t="s">
        <v>1751</v>
      </c>
      <c r="L197" s="711"/>
    </row>
    <row r="198" spans="1:12" s="7" customFormat="1" ht="15.6" customHeight="1" outlineLevel="1">
      <c r="A198" s="601" t="s">
        <v>1137</v>
      </c>
      <c r="B198" s="666" t="s">
        <v>649</v>
      </c>
      <c r="C198" s="600"/>
      <c r="D198" s="629" t="s">
        <v>644</v>
      </c>
      <c r="E198" s="719">
        <v>15715.162404121882</v>
      </c>
      <c r="F198" s="719">
        <v>1225.0563933031322</v>
      </c>
      <c r="G198" s="719">
        <v>14490.10601081875</v>
      </c>
      <c r="H198" s="719">
        <v>0</v>
      </c>
      <c r="I198" s="643" t="s">
        <v>1751</v>
      </c>
      <c r="L198" s="711"/>
    </row>
    <row r="199" spans="1:12" s="7" customFormat="1" ht="15.6" customHeight="1" outlineLevel="1">
      <c r="A199" s="601" t="s">
        <v>1138</v>
      </c>
      <c r="B199" s="666" t="s">
        <v>650</v>
      </c>
      <c r="C199" s="600"/>
      <c r="D199" s="629" t="s">
        <v>644</v>
      </c>
      <c r="E199" s="719">
        <v>18807.839059552691</v>
      </c>
      <c r="F199" s="719">
        <v>1466.142147387601</v>
      </c>
      <c r="G199" s="719">
        <v>17341.696912165091</v>
      </c>
      <c r="H199" s="719">
        <v>0</v>
      </c>
      <c r="I199" s="643" t="s">
        <v>1751</v>
      </c>
      <c r="L199" s="711"/>
    </row>
    <row r="200" spans="1:12" s="7" customFormat="1" ht="15.6" customHeight="1" outlineLevel="1">
      <c r="A200" s="601" t="s">
        <v>1139</v>
      </c>
      <c r="B200" s="666" t="s">
        <v>651</v>
      </c>
      <c r="C200" s="600"/>
      <c r="D200" s="629" t="s">
        <v>644</v>
      </c>
      <c r="E200" s="719">
        <v>23113.094880409641</v>
      </c>
      <c r="F200" s="719">
        <v>1801.7557341912416</v>
      </c>
      <c r="G200" s="719">
        <v>21311.339146218401</v>
      </c>
      <c r="H200" s="719">
        <v>0</v>
      </c>
      <c r="I200" s="643" t="s">
        <v>1751</v>
      </c>
      <c r="L200" s="711"/>
    </row>
    <row r="201" spans="1:12" s="7" customFormat="1" ht="15.6" customHeight="1" outlineLevel="1">
      <c r="A201" s="601" t="s">
        <v>1140</v>
      </c>
      <c r="B201" s="666" t="s">
        <v>652</v>
      </c>
      <c r="C201" s="600"/>
      <c r="D201" s="629" t="s">
        <v>644</v>
      </c>
      <c r="E201" s="719">
        <v>35864.116301513444</v>
      </c>
      <c r="F201" s="719">
        <v>2795.7465938863293</v>
      </c>
      <c r="G201" s="719">
        <v>33068.369707627113</v>
      </c>
      <c r="H201" s="719">
        <v>0</v>
      </c>
      <c r="I201" s="643" t="s">
        <v>1751</v>
      </c>
      <c r="L201" s="711"/>
    </row>
    <row r="202" spans="1:12" s="7" customFormat="1" ht="15.6" customHeight="1" outlineLevel="1">
      <c r="A202" s="601" t="s">
        <v>1141</v>
      </c>
      <c r="B202" s="666" t="s">
        <v>653</v>
      </c>
      <c r="C202" s="600"/>
      <c r="D202" s="629" t="s">
        <v>644</v>
      </c>
      <c r="E202" s="719">
        <v>46601.470640994208</v>
      </c>
      <c r="F202" s="719">
        <v>3632.7615052338901</v>
      </c>
      <c r="G202" s="719">
        <v>42968.70913576032</v>
      </c>
      <c r="H202" s="719">
        <v>0</v>
      </c>
      <c r="I202" s="643" t="s">
        <v>1751</v>
      </c>
      <c r="L202" s="711"/>
    </row>
    <row r="203" spans="1:12" s="7" customFormat="1" ht="63" outlineLevel="1">
      <c r="A203" s="673" t="s">
        <v>45</v>
      </c>
      <c r="B203" s="12" t="s">
        <v>125</v>
      </c>
      <c r="C203" s="12" t="s">
        <v>126</v>
      </c>
      <c r="D203" s="618" t="s">
        <v>75</v>
      </c>
      <c r="E203" s="719">
        <v>30.769199996891999</v>
      </c>
      <c r="F203" s="719">
        <v>0</v>
      </c>
      <c r="G203" s="719">
        <v>30.769199996891999</v>
      </c>
      <c r="H203" s="719">
        <v>0</v>
      </c>
      <c r="I203" s="643" t="s">
        <v>872</v>
      </c>
      <c r="L203" s="711"/>
    </row>
    <row r="204" spans="1:12" s="7" customFormat="1" ht="110.25" outlineLevel="1">
      <c r="A204" s="673" t="s">
        <v>1142</v>
      </c>
      <c r="B204" s="12" t="s">
        <v>127</v>
      </c>
      <c r="C204" s="12" t="s">
        <v>113</v>
      </c>
      <c r="D204" s="618" t="s">
        <v>75</v>
      </c>
      <c r="E204" s="719">
        <v>137.39219998612199</v>
      </c>
      <c r="F204" s="719">
        <v>0</v>
      </c>
      <c r="G204" s="719">
        <v>137.39219998612199</v>
      </c>
      <c r="H204" s="719">
        <v>0</v>
      </c>
      <c r="I204" s="643" t="s">
        <v>873</v>
      </c>
      <c r="L204" s="711"/>
    </row>
    <row r="205" spans="1:12" s="7" customFormat="1" ht="173.25" outlineLevel="1">
      <c r="A205" s="674" t="s">
        <v>46</v>
      </c>
      <c r="B205" s="624" t="s">
        <v>1160</v>
      </c>
      <c r="C205" s="624" t="s">
        <v>1044</v>
      </c>
      <c r="D205" s="625" t="s">
        <v>644</v>
      </c>
      <c r="E205" s="719">
        <v>4063.0737379021125</v>
      </c>
      <c r="F205" s="719">
        <v>0</v>
      </c>
      <c r="G205" s="719">
        <v>4063.0737379021125</v>
      </c>
      <c r="H205" s="719">
        <v>0</v>
      </c>
      <c r="I205" s="643" t="s">
        <v>950</v>
      </c>
      <c r="L205" s="711"/>
    </row>
    <row r="206" spans="1:12" s="7" customFormat="1" ht="32.25" customHeight="1" outlineLevel="1">
      <c r="A206" s="675" t="s">
        <v>1143</v>
      </c>
      <c r="B206" s="676" t="s">
        <v>740</v>
      </c>
      <c r="C206" s="677"/>
      <c r="D206" s="678"/>
      <c r="E206" s="719"/>
      <c r="F206" s="719"/>
      <c r="G206" s="719"/>
      <c r="H206" s="719"/>
      <c r="I206" s="643" t="s">
        <v>2002</v>
      </c>
      <c r="L206" s="711"/>
    </row>
    <row r="207" spans="1:12" s="7" customFormat="1" ht="70.5" customHeight="1" outlineLevel="1">
      <c r="A207" s="674" t="s">
        <v>1144</v>
      </c>
      <c r="B207" s="600" t="s">
        <v>744</v>
      </c>
      <c r="C207" s="12" t="s">
        <v>905</v>
      </c>
      <c r="D207" s="618" t="s">
        <v>85</v>
      </c>
      <c r="E207" s="719">
        <v>76288.570964154555</v>
      </c>
      <c r="F207" s="719">
        <v>5291.0488699622319</v>
      </c>
      <c r="G207" s="719">
        <v>70997.522094192318</v>
      </c>
      <c r="H207" s="719">
        <v>0</v>
      </c>
      <c r="I207" s="643" t="s">
        <v>2002</v>
      </c>
      <c r="L207" s="711"/>
    </row>
    <row r="208" spans="1:12" s="7" customFormat="1" ht="111.75" customHeight="1" outlineLevel="1">
      <c r="A208" s="674" t="s">
        <v>1145</v>
      </c>
      <c r="B208" s="600" t="s">
        <v>745</v>
      </c>
      <c r="C208" s="12" t="s">
        <v>905</v>
      </c>
      <c r="D208" s="618" t="s">
        <v>85</v>
      </c>
      <c r="E208" s="719">
        <v>80332.344717186555</v>
      </c>
      <c r="F208" s="719">
        <v>6702.3830897582193</v>
      </c>
      <c r="G208" s="719">
        <v>73629.961627428333</v>
      </c>
      <c r="H208" s="719">
        <v>0</v>
      </c>
      <c r="I208" s="643" t="s">
        <v>2002</v>
      </c>
      <c r="L208" s="711"/>
    </row>
    <row r="209" spans="1:12" s="7" customFormat="1" ht="90" customHeight="1" outlineLevel="1">
      <c r="A209" s="674" t="s">
        <v>1146</v>
      </c>
      <c r="B209" s="12" t="s">
        <v>741</v>
      </c>
      <c r="C209" s="12" t="s">
        <v>904</v>
      </c>
      <c r="D209" s="618"/>
      <c r="E209" s="719"/>
      <c r="F209" s="719">
        <v>0</v>
      </c>
      <c r="G209" s="719"/>
      <c r="H209" s="719"/>
      <c r="I209" s="643" t="s">
        <v>2002</v>
      </c>
      <c r="L209" s="711"/>
    </row>
    <row r="210" spans="1:12" s="7" customFormat="1" ht="30" customHeight="1" outlineLevel="1">
      <c r="A210" s="674" t="s">
        <v>1147</v>
      </c>
      <c r="B210" s="14" t="s">
        <v>746</v>
      </c>
      <c r="C210" s="12"/>
      <c r="D210" s="618" t="s">
        <v>85</v>
      </c>
      <c r="E210" s="719">
        <v>53742.832147361121</v>
      </c>
      <c r="F210" s="719">
        <v>6788.7333677183697</v>
      </c>
      <c r="G210" s="719">
        <v>46954.098779642751</v>
      </c>
      <c r="H210" s="719">
        <v>0</v>
      </c>
      <c r="I210" s="643" t="s">
        <v>2002</v>
      </c>
      <c r="L210" s="711"/>
    </row>
    <row r="211" spans="1:12" s="7" customFormat="1" ht="30" customHeight="1" outlineLevel="1">
      <c r="A211" s="674" t="s">
        <v>1148</v>
      </c>
      <c r="B211" s="14" t="s">
        <v>747</v>
      </c>
      <c r="C211" s="12"/>
      <c r="D211" s="618" t="s">
        <v>85</v>
      </c>
      <c r="E211" s="719">
        <v>152017.66586056509</v>
      </c>
      <c r="F211" s="719">
        <v>19202.695728803741</v>
      </c>
      <c r="G211" s="719">
        <v>132814.97013176134</v>
      </c>
      <c r="H211" s="719">
        <v>0</v>
      </c>
      <c r="I211" s="643" t="s">
        <v>2002</v>
      </c>
      <c r="L211" s="711"/>
    </row>
    <row r="212" spans="1:12" s="7" customFormat="1" ht="30" customHeight="1" outlineLevel="1">
      <c r="A212" s="674" t="s">
        <v>1149</v>
      </c>
      <c r="B212" s="14" t="s">
        <v>748</v>
      </c>
      <c r="C212" s="12"/>
      <c r="D212" s="618" t="s">
        <v>85</v>
      </c>
      <c r="E212" s="719">
        <v>232207.60944100632</v>
      </c>
      <c r="F212" s="719">
        <v>49967.917020344161</v>
      </c>
      <c r="G212" s="719">
        <v>182239.69242066215</v>
      </c>
      <c r="H212" s="719">
        <v>0</v>
      </c>
      <c r="I212" s="643" t="s">
        <v>2002</v>
      </c>
      <c r="L212" s="711"/>
    </row>
    <row r="213" spans="1:12" s="7" customFormat="1" ht="134.25" customHeight="1" outlineLevel="1">
      <c r="A213" s="674" t="s">
        <v>1150</v>
      </c>
      <c r="B213" s="12" t="s">
        <v>742</v>
      </c>
      <c r="C213" s="12" t="s">
        <v>904</v>
      </c>
      <c r="D213" s="618"/>
      <c r="E213" s="719"/>
      <c r="F213" s="719">
        <v>0</v>
      </c>
      <c r="G213" s="719"/>
      <c r="H213" s="719"/>
      <c r="I213" s="643" t="s">
        <v>2002</v>
      </c>
      <c r="L213" s="711"/>
    </row>
    <row r="214" spans="1:12" s="7" customFormat="1" ht="31.5" customHeight="1" outlineLevel="1">
      <c r="A214" s="674" t="s">
        <v>1151</v>
      </c>
      <c r="B214" s="14" t="s">
        <v>746</v>
      </c>
      <c r="C214" s="12"/>
      <c r="D214" s="618" t="s">
        <v>85</v>
      </c>
      <c r="E214" s="719">
        <v>125827.82237211446</v>
      </c>
      <c r="F214" s="719">
        <v>15894.426819023158</v>
      </c>
      <c r="G214" s="719">
        <v>109933.39555309131</v>
      </c>
      <c r="H214" s="719">
        <v>0</v>
      </c>
      <c r="I214" s="643" t="s">
        <v>2002</v>
      </c>
      <c r="L214" s="711"/>
    </row>
    <row r="215" spans="1:12" s="7" customFormat="1" ht="31.5" customHeight="1" outlineLevel="1">
      <c r="A215" s="674" t="s">
        <v>1152</v>
      </c>
      <c r="B215" s="14" t="s">
        <v>747</v>
      </c>
      <c r="C215" s="12"/>
      <c r="D215" s="618" t="s">
        <v>85</v>
      </c>
      <c r="E215" s="719">
        <v>192012.63191962452</v>
      </c>
      <c r="F215" s="719">
        <v>24254.81637398868</v>
      </c>
      <c r="G215" s="719">
        <v>167757.81554563582</v>
      </c>
      <c r="H215" s="719">
        <v>0</v>
      </c>
      <c r="I215" s="643" t="s">
        <v>2002</v>
      </c>
      <c r="L215" s="711"/>
    </row>
    <row r="216" spans="1:12" s="7" customFormat="1" ht="31.5" customHeight="1" outlineLevel="1">
      <c r="A216" s="674" t="s">
        <v>1153</v>
      </c>
      <c r="B216" s="14" t="s">
        <v>748</v>
      </c>
      <c r="C216" s="12"/>
      <c r="D216" s="618" t="s">
        <v>85</v>
      </c>
      <c r="E216" s="719">
        <v>286742.86987743323</v>
      </c>
      <c r="F216" s="719">
        <v>36221.031845128586</v>
      </c>
      <c r="G216" s="719">
        <v>250521.83803230466</v>
      </c>
      <c r="H216" s="719">
        <v>0</v>
      </c>
      <c r="I216" s="643" t="s">
        <v>2002</v>
      </c>
      <c r="L216" s="711"/>
    </row>
    <row r="217" spans="1:12" s="7" customFormat="1" ht="130.5" customHeight="1" outlineLevel="1">
      <c r="A217" s="674" t="s">
        <v>1154</v>
      </c>
      <c r="B217" s="12" t="s">
        <v>743</v>
      </c>
      <c r="C217" s="12" t="s">
        <v>904</v>
      </c>
      <c r="D217" s="618"/>
      <c r="E217" s="719"/>
      <c r="F217" s="719">
        <v>0</v>
      </c>
      <c r="G217" s="719"/>
      <c r="H217" s="719"/>
      <c r="I217" s="643" t="s">
        <v>2002</v>
      </c>
      <c r="L217" s="711"/>
    </row>
    <row r="218" spans="1:12" s="7" customFormat="1" ht="30" customHeight="1" outlineLevel="1">
      <c r="A218" s="674" t="s">
        <v>1155</v>
      </c>
      <c r="B218" s="14" t="s">
        <v>746</v>
      </c>
      <c r="C218" s="12"/>
      <c r="D218" s="618" t="s">
        <v>85</v>
      </c>
      <c r="E218" s="719">
        <v>68513.54286666555</v>
      </c>
      <c r="F218" s="719">
        <v>8654.5514925724292</v>
      </c>
      <c r="G218" s="719">
        <v>59858.991374093122</v>
      </c>
      <c r="H218" s="719">
        <v>0</v>
      </c>
      <c r="I218" s="643" t="s">
        <v>2002</v>
      </c>
      <c r="L218" s="711"/>
    </row>
    <row r="219" spans="1:12" s="7" customFormat="1" ht="30" customHeight="1" outlineLevel="1">
      <c r="A219" s="674" t="s">
        <v>1156</v>
      </c>
      <c r="B219" s="14" t="s">
        <v>747</v>
      </c>
      <c r="C219" s="12"/>
      <c r="D219" s="618" t="s">
        <v>85</v>
      </c>
      <c r="E219" s="719">
        <v>131738.54998336514</v>
      </c>
      <c r="F219" s="719">
        <v>16641.061265897271</v>
      </c>
      <c r="G219" s="719">
        <v>115097.48871746787</v>
      </c>
      <c r="H219" s="719">
        <v>0</v>
      </c>
      <c r="I219" s="643" t="s">
        <v>2002</v>
      </c>
      <c r="L219" s="711"/>
    </row>
    <row r="220" spans="1:12" s="7" customFormat="1" ht="30" customHeight="1" outlineLevel="1">
      <c r="A220" s="673" t="s">
        <v>1157</v>
      </c>
      <c r="B220" s="14" t="s">
        <v>748</v>
      </c>
      <c r="C220" s="12"/>
      <c r="D220" s="618" t="s">
        <v>85</v>
      </c>
      <c r="E220" s="719">
        <v>196870.18726540843</v>
      </c>
      <c r="F220" s="719">
        <v>24868.414356511537</v>
      </c>
      <c r="G220" s="719">
        <v>172001.77290889691</v>
      </c>
      <c r="H220" s="719">
        <v>0</v>
      </c>
      <c r="I220" s="643" t="s">
        <v>2002</v>
      </c>
      <c r="L220" s="711"/>
    </row>
    <row r="221" spans="1:12" s="7" customFormat="1" ht="119.25" customHeight="1" outlineLevel="1">
      <c r="A221" s="758" t="s">
        <v>2042</v>
      </c>
      <c r="B221" s="759"/>
      <c r="C221" s="759"/>
      <c r="D221" s="760"/>
      <c r="E221" s="719"/>
      <c r="F221" s="719"/>
      <c r="G221" s="719"/>
      <c r="H221" s="719"/>
      <c r="I221" s="643" t="s">
        <v>2002</v>
      </c>
      <c r="L221" s="711"/>
    </row>
    <row r="222" spans="1:12" s="7" customFormat="1" ht="26.25" customHeight="1">
      <c r="A222" s="749" t="s">
        <v>1093</v>
      </c>
      <c r="B222" s="750"/>
      <c r="C222" s="750"/>
      <c r="D222" s="661"/>
      <c r="E222" s="719"/>
      <c r="F222" s="719"/>
      <c r="G222" s="719"/>
      <c r="H222" s="719"/>
      <c r="I222" s="643" t="s">
        <v>2002</v>
      </c>
      <c r="L222" s="711"/>
    </row>
    <row r="223" spans="1:12" s="7" customFormat="1" ht="22.5" customHeight="1" outlineLevel="1">
      <c r="A223" s="739" t="s">
        <v>499</v>
      </c>
      <c r="B223" s="740"/>
      <c r="C223" s="740"/>
      <c r="D223" s="662"/>
      <c r="E223" s="719"/>
      <c r="F223" s="719"/>
      <c r="G223" s="719"/>
      <c r="H223" s="719"/>
      <c r="I223" s="643" t="s">
        <v>2002</v>
      </c>
      <c r="L223" s="711"/>
    </row>
    <row r="224" spans="1:12" s="7" customFormat="1" ht="109.5" customHeight="1" outlineLevel="1">
      <c r="A224" s="679" t="s">
        <v>1348</v>
      </c>
      <c r="B224" s="162" t="s">
        <v>1349</v>
      </c>
      <c r="C224" s="162" t="s">
        <v>1631</v>
      </c>
      <c r="D224" s="618" t="s">
        <v>2</v>
      </c>
      <c r="E224" s="719">
        <v>1022638.3198967031</v>
      </c>
      <c r="F224" s="719">
        <v>119376.32474841333</v>
      </c>
      <c r="G224" s="719">
        <v>903261.99514828983</v>
      </c>
      <c r="H224" s="719">
        <v>0</v>
      </c>
      <c r="I224" s="643" t="s">
        <v>84</v>
      </c>
      <c r="L224" s="711"/>
    </row>
    <row r="225" spans="1:12" s="7" customFormat="1" ht="99" customHeight="1" outlineLevel="1">
      <c r="A225" s="680" t="s">
        <v>88</v>
      </c>
      <c r="B225" s="162" t="s">
        <v>1107</v>
      </c>
      <c r="C225" s="162" t="s">
        <v>1631</v>
      </c>
      <c r="D225" s="619" t="s">
        <v>2</v>
      </c>
      <c r="E225" s="719">
        <v>1271202.5698715956</v>
      </c>
      <c r="F225" s="719">
        <v>148392.31768501087</v>
      </c>
      <c r="G225" s="719">
        <v>1122810.2521865848</v>
      </c>
      <c r="H225" s="719">
        <v>0</v>
      </c>
      <c r="I225" s="643" t="s">
        <v>84</v>
      </c>
      <c r="L225" s="711"/>
    </row>
    <row r="226" spans="1:12" s="7" customFormat="1" ht="64.900000000000006" customHeight="1" outlineLevel="1">
      <c r="A226" s="647" t="s">
        <v>89</v>
      </c>
      <c r="B226" s="12" t="s">
        <v>762</v>
      </c>
      <c r="C226" s="12" t="s">
        <v>883</v>
      </c>
      <c r="D226" s="618" t="s">
        <v>18</v>
      </c>
      <c r="E226" s="719">
        <v>498327.26124966389</v>
      </c>
      <c r="F226" s="719">
        <v>71451.29969278269</v>
      </c>
      <c r="G226" s="719">
        <v>426875.9615568812</v>
      </c>
      <c r="H226" s="719">
        <v>0</v>
      </c>
      <c r="I226" s="643" t="s">
        <v>2007</v>
      </c>
      <c r="L226" s="711"/>
    </row>
    <row r="227" spans="1:12" s="7" customFormat="1" ht="83.25" customHeight="1" outlineLevel="1">
      <c r="A227" s="647" t="s">
        <v>90</v>
      </c>
      <c r="B227" s="12" t="s">
        <v>150</v>
      </c>
      <c r="C227" s="12" t="s">
        <v>1633</v>
      </c>
      <c r="D227" s="618" t="s">
        <v>18</v>
      </c>
      <c r="E227" s="719">
        <v>658334.55487265671</v>
      </c>
      <c r="F227" s="719">
        <v>75278.869587664929</v>
      </c>
      <c r="G227" s="719">
        <v>583055.68528499175</v>
      </c>
      <c r="H227" s="719">
        <v>0</v>
      </c>
      <c r="I227" s="643" t="s">
        <v>804</v>
      </c>
      <c r="L227" s="711"/>
    </row>
    <row r="228" spans="1:12" s="7" customFormat="1" ht="67.5" customHeight="1" outlineLevel="1">
      <c r="A228" s="647" t="s">
        <v>92</v>
      </c>
      <c r="B228" s="12" t="s">
        <v>1199</v>
      </c>
      <c r="C228" s="12" t="s">
        <v>1634</v>
      </c>
      <c r="D228" s="618" t="s">
        <v>18</v>
      </c>
      <c r="E228" s="719">
        <v>967211.28890230192</v>
      </c>
      <c r="F228" s="719">
        <v>62868.733778649628</v>
      </c>
      <c r="G228" s="719">
        <v>904342.55512365233</v>
      </c>
      <c r="H228" s="719">
        <v>0</v>
      </c>
      <c r="I228" s="643" t="s">
        <v>1200</v>
      </c>
      <c r="L228" s="711"/>
    </row>
    <row r="229" spans="1:12" s="7" customFormat="1" ht="93.6" customHeight="1" outlineLevel="1">
      <c r="A229" s="681" t="s">
        <v>93</v>
      </c>
      <c r="B229" s="13" t="s">
        <v>1105</v>
      </c>
      <c r="C229" s="13" t="s">
        <v>890</v>
      </c>
      <c r="D229" s="620" t="s">
        <v>207</v>
      </c>
      <c r="E229" s="719"/>
      <c r="F229" s="719"/>
      <c r="G229" s="719"/>
      <c r="H229" s="719"/>
      <c r="I229" s="643" t="s">
        <v>1568</v>
      </c>
      <c r="L229" s="711"/>
    </row>
    <row r="230" spans="1:12" s="7" customFormat="1" ht="31.15" customHeight="1" outlineLevel="1">
      <c r="A230" s="647" t="s">
        <v>394</v>
      </c>
      <c r="B230" s="12" t="s">
        <v>139</v>
      </c>
      <c r="C230" s="12"/>
      <c r="D230" s="618" t="s">
        <v>207</v>
      </c>
      <c r="E230" s="719">
        <v>3026.261699694317</v>
      </c>
      <c r="F230" s="719">
        <v>332.83799996637998</v>
      </c>
      <c r="G230" s="719">
        <v>2693.4236997279372</v>
      </c>
      <c r="H230" s="719">
        <v>0</v>
      </c>
      <c r="I230" s="643" t="s">
        <v>2002</v>
      </c>
      <c r="L230" s="711"/>
    </row>
    <row r="231" spans="1:12" s="7" customFormat="1" ht="31.15" customHeight="1" outlineLevel="1">
      <c r="A231" s="647" t="s">
        <v>395</v>
      </c>
      <c r="B231" s="12" t="s">
        <v>138</v>
      </c>
      <c r="C231" s="12"/>
      <c r="D231" s="618" t="s">
        <v>207</v>
      </c>
      <c r="E231" s="719">
        <v>4432.0913995523133</v>
      </c>
      <c r="F231" s="719">
        <v>487.52549995075498</v>
      </c>
      <c r="G231" s="719">
        <v>3944.5658996015582</v>
      </c>
      <c r="H231" s="719">
        <v>0</v>
      </c>
      <c r="I231" s="643" t="s">
        <v>2002</v>
      </c>
      <c r="L231" s="711"/>
    </row>
    <row r="232" spans="1:12" s="7" customFormat="1" ht="78" customHeight="1" outlineLevel="1">
      <c r="A232" s="681" t="s">
        <v>94</v>
      </c>
      <c r="B232" s="13" t="s">
        <v>765</v>
      </c>
      <c r="C232" s="13" t="s">
        <v>884</v>
      </c>
      <c r="D232" s="620" t="s">
        <v>207</v>
      </c>
      <c r="E232" s="719"/>
      <c r="F232" s="719"/>
      <c r="G232" s="719"/>
      <c r="H232" s="719"/>
      <c r="I232" s="643" t="s">
        <v>1568</v>
      </c>
      <c r="L232" s="711"/>
    </row>
    <row r="233" spans="1:12" s="7" customFormat="1" ht="31.15" customHeight="1" outlineLevel="1">
      <c r="A233" s="647" t="s">
        <v>802</v>
      </c>
      <c r="B233" s="12" t="s">
        <v>139</v>
      </c>
      <c r="C233" s="12"/>
      <c r="D233" s="618" t="s">
        <v>207</v>
      </c>
      <c r="E233" s="719">
        <v>869.47739991217395</v>
      </c>
      <c r="F233" s="719">
        <v>95.633999990339987</v>
      </c>
      <c r="G233" s="719">
        <v>773.84339992183391</v>
      </c>
      <c r="H233" s="719">
        <v>0</v>
      </c>
      <c r="I233" s="643" t="s">
        <v>84</v>
      </c>
      <c r="L233" s="711"/>
    </row>
    <row r="234" spans="1:12" s="7" customFormat="1" ht="31.15" customHeight="1" outlineLevel="1">
      <c r="A234" s="647" t="s">
        <v>803</v>
      </c>
      <c r="B234" s="12" t="s">
        <v>138</v>
      </c>
      <c r="C234" s="12"/>
      <c r="D234" s="618" t="s">
        <v>207</v>
      </c>
      <c r="E234" s="719">
        <v>1269.437399871774</v>
      </c>
      <c r="F234" s="719">
        <v>139.63949998589501</v>
      </c>
      <c r="G234" s="719">
        <v>1129.7978998858789</v>
      </c>
      <c r="H234" s="719">
        <v>0</v>
      </c>
      <c r="I234" s="643" t="s">
        <v>84</v>
      </c>
      <c r="L234" s="711"/>
    </row>
    <row r="235" spans="1:12" s="7" customFormat="1" ht="96.75" customHeight="1" outlineLevel="1">
      <c r="A235" s="681" t="s">
        <v>95</v>
      </c>
      <c r="B235" s="13" t="s">
        <v>988</v>
      </c>
      <c r="C235" s="13" t="s">
        <v>945</v>
      </c>
      <c r="D235" s="620" t="s">
        <v>207</v>
      </c>
      <c r="E235" s="719"/>
      <c r="F235" s="719"/>
      <c r="G235" s="719"/>
      <c r="H235" s="719"/>
      <c r="I235" s="643" t="s">
        <v>2002</v>
      </c>
      <c r="L235" s="711"/>
    </row>
    <row r="236" spans="1:12" s="7" customFormat="1" ht="33" customHeight="1" outlineLevel="1">
      <c r="A236" s="647" t="s">
        <v>989</v>
      </c>
      <c r="B236" s="600" t="s">
        <v>986</v>
      </c>
      <c r="C236" s="600"/>
      <c r="D236" s="618" t="s">
        <v>207</v>
      </c>
      <c r="E236" s="719">
        <v>1725.9862533863479</v>
      </c>
      <c r="F236" s="719">
        <v>131.6345070289571</v>
      </c>
      <c r="G236" s="719">
        <v>1594.3517463573908</v>
      </c>
      <c r="H236" s="719">
        <v>0</v>
      </c>
      <c r="I236" s="643" t="s">
        <v>2002</v>
      </c>
      <c r="L236" s="711"/>
    </row>
    <row r="237" spans="1:12" s="7" customFormat="1" ht="33" customHeight="1" outlineLevel="1">
      <c r="A237" s="647" t="s">
        <v>990</v>
      </c>
      <c r="B237" s="600" t="s">
        <v>987</v>
      </c>
      <c r="C237" s="600"/>
      <c r="D237" s="618" t="s">
        <v>207</v>
      </c>
      <c r="E237" s="719">
        <v>2070.6313443539707</v>
      </c>
      <c r="F237" s="719">
        <v>157.73331651635195</v>
      </c>
      <c r="G237" s="719">
        <v>1912.8980278376187</v>
      </c>
      <c r="H237" s="719">
        <v>0</v>
      </c>
      <c r="I237" s="643" t="s">
        <v>2002</v>
      </c>
      <c r="L237" s="711"/>
    </row>
    <row r="238" spans="1:12" s="7" customFormat="1" ht="97.5" customHeight="1" outlineLevel="1">
      <c r="A238" s="647" t="s">
        <v>1350</v>
      </c>
      <c r="B238" s="600" t="s">
        <v>1351</v>
      </c>
      <c r="C238" s="12" t="s">
        <v>1352</v>
      </c>
      <c r="D238" s="618" t="s">
        <v>48</v>
      </c>
      <c r="E238" s="719">
        <v>30681.714635468918</v>
      </c>
      <c r="F238" s="719">
        <v>3787.3786496174362</v>
      </c>
      <c r="G238" s="719">
        <v>26894.335985851481</v>
      </c>
      <c r="H238" s="719">
        <v>0</v>
      </c>
      <c r="I238" s="643" t="s">
        <v>2002</v>
      </c>
      <c r="L238" s="711"/>
    </row>
    <row r="239" spans="1:12" s="7" customFormat="1" ht="69.75" customHeight="1" outlineLevel="1">
      <c r="A239" s="647" t="s">
        <v>96</v>
      </c>
      <c r="B239" s="12" t="s">
        <v>899</v>
      </c>
      <c r="C239" s="12" t="s">
        <v>147</v>
      </c>
      <c r="D239" s="618" t="s">
        <v>48</v>
      </c>
      <c r="E239" s="719">
        <v>34039.653078806608</v>
      </c>
      <c r="F239" s="719">
        <v>3787.3786496174362</v>
      </c>
      <c r="G239" s="719">
        <v>30252.274429189172</v>
      </c>
      <c r="H239" s="719">
        <v>0</v>
      </c>
      <c r="I239" s="643" t="s">
        <v>84</v>
      </c>
      <c r="L239" s="711"/>
    </row>
    <row r="240" spans="1:12" s="7" customFormat="1" ht="62.45" customHeight="1" outlineLevel="1">
      <c r="A240" s="647" t="s">
        <v>97</v>
      </c>
      <c r="B240" s="12" t="s">
        <v>900</v>
      </c>
      <c r="C240" s="12" t="s">
        <v>148</v>
      </c>
      <c r="D240" s="618" t="s">
        <v>48</v>
      </c>
      <c r="E240" s="719">
        <v>41631.638445360171</v>
      </c>
      <c r="F240" s="719">
        <v>3787.3786496174362</v>
      </c>
      <c r="G240" s="719">
        <v>37844.259795742735</v>
      </c>
      <c r="H240" s="719">
        <v>0</v>
      </c>
      <c r="I240" s="643" t="s">
        <v>84</v>
      </c>
      <c r="L240" s="711"/>
    </row>
    <row r="241" spans="1:12" s="7" customFormat="1" ht="62.45" customHeight="1" outlineLevel="1">
      <c r="A241" s="647" t="s">
        <v>98</v>
      </c>
      <c r="B241" s="12" t="s">
        <v>901</v>
      </c>
      <c r="C241" s="12" t="s">
        <v>122</v>
      </c>
      <c r="D241" s="618" t="s">
        <v>48</v>
      </c>
      <c r="E241" s="719">
        <v>45386.19</v>
      </c>
      <c r="F241" s="719">
        <v>3787.3786496174362</v>
      </c>
      <c r="G241" s="719">
        <v>41598.811350382566</v>
      </c>
      <c r="H241" s="719">
        <v>0</v>
      </c>
      <c r="I241" s="643" t="s">
        <v>84</v>
      </c>
      <c r="L241" s="711"/>
    </row>
    <row r="242" spans="1:12" s="7" customFormat="1" ht="62.45" customHeight="1" outlineLevel="1">
      <c r="A242" s="647" t="s">
        <v>99</v>
      </c>
      <c r="B242" s="12" t="s">
        <v>902</v>
      </c>
      <c r="C242" s="12" t="s">
        <v>123</v>
      </c>
      <c r="D242" s="618" t="s">
        <v>48</v>
      </c>
      <c r="E242" s="719">
        <v>55209.51</v>
      </c>
      <c r="F242" s="719">
        <v>3787.3786496174362</v>
      </c>
      <c r="G242" s="719">
        <v>51422.131350382566</v>
      </c>
      <c r="H242" s="719">
        <v>0</v>
      </c>
      <c r="I242" s="643" t="s">
        <v>84</v>
      </c>
      <c r="L242" s="711"/>
    </row>
    <row r="243" spans="1:12" s="7" customFormat="1" ht="62.45" customHeight="1" outlineLevel="1">
      <c r="A243" s="647" t="s">
        <v>100</v>
      </c>
      <c r="B243" s="12" t="s">
        <v>903</v>
      </c>
      <c r="C243" s="12" t="s">
        <v>124</v>
      </c>
      <c r="D243" s="618" t="s">
        <v>48</v>
      </c>
      <c r="E243" s="719">
        <v>9910.2464989989658</v>
      </c>
      <c r="F243" s="719">
        <v>1548.6470998435709</v>
      </c>
      <c r="G243" s="719">
        <v>8361.5993991553951</v>
      </c>
      <c r="H243" s="719">
        <v>0</v>
      </c>
      <c r="I243" s="643" t="s">
        <v>84</v>
      </c>
      <c r="L243" s="711"/>
    </row>
    <row r="244" spans="1:12" s="7" customFormat="1" ht="60.75" customHeight="1" outlineLevel="1">
      <c r="A244" s="647" t="s">
        <v>101</v>
      </c>
      <c r="B244" s="12" t="s">
        <v>656</v>
      </c>
      <c r="C244" s="12" t="s">
        <v>763</v>
      </c>
      <c r="D244" s="618" t="s">
        <v>48</v>
      </c>
      <c r="E244" s="719">
        <v>18238.16011063776</v>
      </c>
      <c r="F244" s="719">
        <v>1894.9809058085877</v>
      </c>
      <c r="G244" s="719">
        <v>16343.179204829172</v>
      </c>
      <c r="H244" s="719">
        <v>0</v>
      </c>
      <c r="I244" s="643" t="s">
        <v>2002</v>
      </c>
      <c r="L244" s="711"/>
    </row>
    <row r="245" spans="1:12" s="7" customFormat="1" ht="62.45" customHeight="1" outlineLevel="1">
      <c r="A245" s="647" t="s">
        <v>102</v>
      </c>
      <c r="B245" s="12" t="s">
        <v>60</v>
      </c>
      <c r="C245" s="12" t="s">
        <v>144</v>
      </c>
      <c r="D245" s="618" t="s">
        <v>48</v>
      </c>
      <c r="E245" s="719">
        <v>32938.943396672839</v>
      </c>
      <c r="F245" s="719">
        <v>4724.4086995227872</v>
      </c>
      <c r="G245" s="719">
        <v>28214.534697150051</v>
      </c>
      <c r="H245" s="719">
        <v>0</v>
      </c>
      <c r="I245" s="643" t="s">
        <v>84</v>
      </c>
      <c r="L245" s="711"/>
    </row>
    <row r="246" spans="1:12" s="7" customFormat="1" ht="71.25" customHeight="1" outlineLevel="1">
      <c r="A246" s="647" t="s">
        <v>103</v>
      </c>
      <c r="B246" s="600" t="s">
        <v>149</v>
      </c>
      <c r="C246" s="600" t="s">
        <v>878</v>
      </c>
      <c r="D246" s="629" t="s">
        <v>1201</v>
      </c>
      <c r="E246" s="720">
        <v>1321.3846798665268</v>
      </c>
      <c r="F246" s="719">
        <v>126.31849904510112</v>
      </c>
      <c r="G246" s="719">
        <v>1195.0661808214256</v>
      </c>
      <c r="H246" s="719">
        <v>0</v>
      </c>
      <c r="I246" s="643" t="s">
        <v>882</v>
      </c>
      <c r="L246" s="711"/>
    </row>
    <row r="247" spans="1:12" s="7" customFormat="1" ht="71.25" customHeight="1" outlineLevel="1">
      <c r="A247" s="647" t="s">
        <v>178</v>
      </c>
      <c r="B247" s="600" t="s">
        <v>845</v>
      </c>
      <c r="C247" s="600" t="s">
        <v>879</v>
      </c>
      <c r="D247" s="629" t="s">
        <v>1201</v>
      </c>
      <c r="E247" s="720">
        <v>991.9</v>
      </c>
      <c r="F247" s="719">
        <v>93.873016607705381</v>
      </c>
      <c r="G247" s="719">
        <v>898.0269833922946</v>
      </c>
      <c r="H247" s="719">
        <v>0</v>
      </c>
      <c r="I247" s="643" t="s">
        <v>882</v>
      </c>
      <c r="L247" s="711"/>
    </row>
    <row r="248" spans="1:12" s="7" customFormat="1" ht="88.5" customHeight="1" outlineLevel="1">
      <c r="A248" s="647" t="s">
        <v>179</v>
      </c>
      <c r="B248" s="600" t="s">
        <v>846</v>
      </c>
      <c r="C248" s="600" t="s">
        <v>1298</v>
      </c>
      <c r="D248" s="629" t="s">
        <v>108</v>
      </c>
      <c r="E248" s="720">
        <v>471</v>
      </c>
      <c r="F248" s="719">
        <v>36.135118986734611</v>
      </c>
      <c r="G248" s="719">
        <v>434.8648810132654</v>
      </c>
      <c r="H248" s="719">
        <v>0</v>
      </c>
      <c r="I248" s="643" t="s">
        <v>1299</v>
      </c>
      <c r="L248" s="711"/>
    </row>
    <row r="249" spans="1:12" s="7" customFormat="1" ht="82.5" customHeight="1" outlineLevel="1">
      <c r="A249" s="647" t="s">
        <v>181</v>
      </c>
      <c r="B249" s="600" t="s">
        <v>880</v>
      </c>
      <c r="C249" s="600" t="s">
        <v>881</v>
      </c>
      <c r="D249" s="629" t="s">
        <v>108</v>
      </c>
      <c r="E249" s="720">
        <v>452.4299999543</v>
      </c>
      <c r="F249" s="719">
        <v>35.274759010859974</v>
      </c>
      <c r="G249" s="719">
        <v>417.15524094344005</v>
      </c>
      <c r="H249" s="719">
        <v>0</v>
      </c>
      <c r="I249" s="643" t="s">
        <v>1300</v>
      </c>
      <c r="L249" s="711"/>
    </row>
    <row r="250" spans="1:12" s="7" customFormat="1" ht="62.45" customHeight="1" outlineLevel="1">
      <c r="A250" s="647" t="s">
        <v>188</v>
      </c>
      <c r="B250" s="600" t="s">
        <v>764</v>
      </c>
      <c r="C250" s="600" t="s">
        <v>1088</v>
      </c>
      <c r="D250" s="629" t="s">
        <v>48</v>
      </c>
      <c r="E250" s="719">
        <v>13577.171573487769</v>
      </c>
      <c r="F250" s="719">
        <v>1517.7304722866938</v>
      </c>
      <c r="G250" s="719">
        <v>12059.441101201075</v>
      </c>
      <c r="H250" s="719">
        <v>0</v>
      </c>
      <c r="I250" s="643" t="s">
        <v>951</v>
      </c>
      <c r="L250" s="711"/>
    </row>
    <row r="251" spans="1:12" s="7" customFormat="1" ht="62.45" customHeight="1" outlineLevel="1">
      <c r="A251" s="51" t="s">
        <v>2138</v>
      </c>
      <c r="B251" s="9" t="s">
        <v>2139</v>
      </c>
      <c r="C251" s="9" t="s">
        <v>2140</v>
      </c>
      <c r="D251" s="715" t="s">
        <v>48</v>
      </c>
      <c r="E251" s="722" t="s">
        <v>2142</v>
      </c>
      <c r="F251" s="719"/>
      <c r="G251" s="719"/>
      <c r="H251" s="719"/>
      <c r="I251" s="723" t="s">
        <v>2141</v>
      </c>
      <c r="L251" s="711"/>
    </row>
    <row r="252" spans="1:12" s="7" customFormat="1" ht="91.5" customHeight="1" outlineLevel="1">
      <c r="A252" s="681" t="s">
        <v>191</v>
      </c>
      <c r="B252" s="13" t="s">
        <v>1304</v>
      </c>
      <c r="C252" s="13" t="s">
        <v>1305</v>
      </c>
      <c r="D252" s="620" t="s">
        <v>62</v>
      </c>
      <c r="E252" s="719"/>
      <c r="F252" s="719"/>
      <c r="G252" s="719"/>
      <c r="H252" s="719"/>
      <c r="I252" s="643" t="s">
        <v>2002</v>
      </c>
      <c r="L252" s="711"/>
    </row>
    <row r="253" spans="1:12" s="7" customFormat="1" ht="19.5" customHeight="1" outlineLevel="1">
      <c r="A253" s="682" t="s">
        <v>923</v>
      </c>
      <c r="B253" s="683" t="s">
        <v>1047</v>
      </c>
      <c r="C253" s="684"/>
      <c r="D253" s="618" t="s">
        <v>62</v>
      </c>
      <c r="E253" s="720">
        <v>15705.814499322645</v>
      </c>
      <c r="F253" s="719">
        <v>1764.684899821749</v>
      </c>
      <c r="G253" s="719">
        <v>13941.129599500897</v>
      </c>
      <c r="H253" s="719">
        <v>0</v>
      </c>
      <c r="I253" s="643"/>
      <c r="L253" s="711"/>
    </row>
    <row r="254" spans="1:12" s="7" customFormat="1" ht="19.5" customHeight="1" outlineLevel="1">
      <c r="A254" s="682" t="s">
        <v>924</v>
      </c>
      <c r="B254" s="14" t="s">
        <v>1303</v>
      </c>
      <c r="C254" s="12"/>
      <c r="D254" s="618" t="s">
        <v>62</v>
      </c>
      <c r="E254" s="720">
        <v>16608.833998322338</v>
      </c>
      <c r="F254" s="719">
        <v>2076.0992997902931</v>
      </c>
      <c r="G254" s="719">
        <v>14532.734698532044</v>
      </c>
      <c r="H254" s="719">
        <v>0</v>
      </c>
      <c r="I254" s="643"/>
      <c r="L254" s="711"/>
    </row>
    <row r="255" spans="1:12" s="7" customFormat="1" ht="19.5" customHeight="1" outlineLevel="1">
      <c r="A255" s="682" t="s">
        <v>925</v>
      </c>
      <c r="B255" s="666" t="s">
        <v>1184</v>
      </c>
      <c r="C255" s="12"/>
      <c r="D255" s="618" t="s">
        <v>62</v>
      </c>
      <c r="E255" s="720">
        <v>20761.032597902926</v>
      </c>
      <c r="F255" s="719">
        <v>2595.1265997378659</v>
      </c>
      <c r="G255" s="719">
        <v>18165.905998165061</v>
      </c>
      <c r="H255" s="719">
        <v>0</v>
      </c>
      <c r="I255" s="643"/>
      <c r="L255" s="711"/>
    </row>
    <row r="256" spans="1:12" s="7" customFormat="1" ht="23.25" customHeight="1" outlineLevel="1">
      <c r="A256" s="682" t="s">
        <v>1186</v>
      </c>
      <c r="B256" s="14" t="s">
        <v>1185</v>
      </c>
      <c r="C256" s="12"/>
      <c r="D256" s="618" t="s">
        <v>62</v>
      </c>
      <c r="E256" s="720">
        <v>28867.402607213135</v>
      </c>
      <c r="F256" s="719">
        <v>2595.1265997378659</v>
      </c>
      <c r="G256" s="719">
        <v>26272.27600747527</v>
      </c>
      <c r="H256" s="719">
        <v>0</v>
      </c>
      <c r="I256" s="643"/>
      <c r="L256" s="711"/>
    </row>
    <row r="257" spans="1:12" s="7" customFormat="1" ht="157.5" outlineLevel="1">
      <c r="A257" s="682" t="s">
        <v>196</v>
      </c>
      <c r="B257" s="12" t="s">
        <v>847</v>
      </c>
      <c r="C257" s="12" t="s">
        <v>1106</v>
      </c>
      <c r="D257" s="618" t="s">
        <v>62</v>
      </c>
      <c r="E257" s="719">
        <v>14117.508898573989</v>
      </c>
      <c r="F257" s="719">
        <v>1764.6848998217492</v>
      </c>
      <c r="G257" s="719">
        <v>12352.823998752239</v>
      </c>
      <c r="H257" s="719">
        <v>0</v>
      </c>
      <c r="I257" s="643"/>
      <c r="L257" s="711"/>
    </row>
    <row r="258" spans="1:12" s="7" customFormat="1" ht="59.25" customHeight="1" outlineLevel="1">
      <c r="A258" s="682" t="s">
        <v>205</v>
      </c>
      <c r="B258" s="12" t="s">
        <v>53</v>
      </c>
      <c r="C258" s="12" t="s">
        <v>21</v>
      </c>
      <c r="D258" s="618" t="s">
        <v>2</v>
      </c>
      <c r="E258" s="719">
        <v>50450.69699490397</v>
      </c>
      <c r="F258" s="719">
        <v>50450.69699490397</v>
      </c>
      <c r="G258" s="719">
        <v>0</v>
      </c>
      <c r="H258" s="719">
        <v>0</v>
      </c>
      <c r="I258" s="643"/>
      <c r="L258" s="711"/>
    </row>
    <row r="259" spans="1:12" s="7" customFormat="1" ht="99.75" customHeight="1" outlineLevel="1">
      <c r="A259" s="685" t="s">
        <v>766</v>
      </c>
      <c r="B259" s="12" t="s">
        <v>2043</v>
      </c>
      <c r="C259" s="12" t="s">
        <v>2044</v>
      </c>
      <c r="D259" s="618" t="s">
        <v>67</v>
      </c>
      <c r="E259" s="719">
        <v>690.31874993027088</v>
      </c>
      <c r="F259" s="719">
        <v>103.54781248954062</v>
      </c>
      <c r="G259" s="719">
        <v>586.77093744073022</v>
      </c>
      <c r="H259" s="719">
        <v>0</v>
      </c>
      <c r="I259" s="643" t="s">
        <v>1565</v>
      </c>
      <c r="L259" s="711"/>
    </row>
    <row r="260" spans="1:12" s="7" customFormat="1" ht="99.75" customHeight="1" outlineLevel="1">
      <c r="A260" s="685" t="s">
        <v>767</v>
      </c>
      <c r="B260" s="12" t="s">
        <v>2045</v>
      </c>
      <c r="C260" s="12" t="s">
        <v>1536</v>
      </c>
      <c r="D260" s="618" t="s">
        <v>67</v>
      </c>
      <c r="E260" s="719">
        <v>538.53427485618511</v>
      </c>
      <c r="F260" s="719">
        <v>46.408581024168328</v>
      </c>
      <c r="G260" s="719">
        <v>492.12569383201679</v>
      </c>
      <c r="H260" s="719">
        <v>0</v>
      </c>
      <c r="I260" s="643" t="s">
        <v>1566</v>
      </c>
      <c r="L260" s="711"/>
    </row>
    <row r="261" spans="1:12" s="7" customFormat="1" ht="60.75" customHeight="1" outlineLevel="1">
      <c r="A261" s="685" t="s">
        <v>768</v>
      </c>
      <c r="B261" s="12" t="s">
        <v>1217</v>
      </c>
      <c r="C261" s="12" t="s">
        <v>1538</v>
      </c>
      <c r="D261" s="618" t="s">
        <v>48</v>
      </c>
      <c r="E261" s="719">
        <v>3724.5156552505164</v>
      </c>
      <c r="F261" s="719">
        <v>391.2833862538464</v>
      </c>
      <c r="G261" s="719">
        <v>3333.23226899667</v>
      </c>
      <c r="H261" s="719">
        <v>0</v>
      </c>
      <c r="I261" s="643" t="s">
        <v>1434</v>
      </c>
      <c r="L261" s="711"/>
    </row>
    <row r="262" spans="1:12" s="7" customFormat="1" ht="94.5" customHeight="1" outlineLevel="1">
      <c r="A262" s="685" t="s">
        <v>842</v>
      </c>
      <c r="B262" s="12" t="s">
        <v>1405</v>
      </c>
      <c r="C262" s="12" t="s">
        <v>1406</v>
      </c>
      <c r="D262" s="618" t="s">
        <v>48</v>
      </c>
      <c r="E262" s="719">
        <v>4869.285299508153</v>
      </c>
      <c r="F262" s="719">
        <v>18.631799998118002</v>
      </c>
      <c r="G262" s="719">
        <v>4850.6534995100346</v>
      </c>
      <c r="H262" s="719">
        <v>0</v>
      </c>
      <c r="I262" s="643"/>
      <c r="L262" s="711"/>
    </row>
    <row r="263" spans="1:12" s="7" customFormat="1" ht="39.75" customHeight="1" outlineLevel="1">
      <c r="A263" s="682" t="s">
        <v>855</v>
      </c>
      <c r="B263" s="12" t="s">
        <v>61</v>
      </c>
      <c r="C263" s="12" t="s">
        <v>153</v>
      </c>
      <c r="D263" s="618"/>
      <c r="E263" s="719"/>
      <c r="F263" s="719"/>
      <c r="G263" s="719"/>
      <c r="H263" s="719"/>
      <c r="I263" s="643" t="s">
        <v>2002</v>
      </c>
      <c r="L263" s="711"/>
    </row>
    <row r="264" spans="1:12" s="7" customFormat="1" ht="39.75" customHeight="1" outlineLevel="1">
      <c r="A264" s="682" t="s">
        <v>1229</v>
      </c>
      <c r="B264" s="12" t="s">
        <v>1228</v>
      </c>
      <c r="C264" s="12"/>
      <c r="D264" s="618" t="s">
        <v>3</v>
      </c>
      <c r="E264" s="719">
        <v>7249.7143140031894</v>
      </c>
      <c r="F264" s="719">
        <v>1212.366609101502</v>
      </c>
      <c r="G264" s="719">
        <v>6037.3477049016874</v>
      </c>
      <c r="H264" s="719">
        <v>0</v>
      </c>
      <c r="I264" s="643" t="s">
        <v>952</v>
      </c>
      <c r="L264" s="711"/>
    </row>
    <row r="265" spans="1:12" s="7" customFormat="1" ht="39.75" customHeight="1" outlineLevel="1">
      <c r="A265" s="682" t="s">
        <v>1230</v>
      </c>
      <c r="B265" s="12" t="s">
        <v>121</v>
      </c>
      <c r="C265" s="12"/>
      <c r="D265" s="618" t="s">
        <v>3</v>
      </c>
      <c r="E265" s="719">
        <v>8719.250999274107</v>
      </c>
      <c r="F265" s="719">
        <v>1212.366609101502</v>
      </c>
      <c r="G265" s="719">
        <v>7506.884390172605</v>
      </c>
      <c r="H265" s="719">
        <v>0</v>
      </c>
      <c r="I265" s="643" t="s">
        <v>952</v>
      </c>
      <c r="L265" s="711"/>
    </row>
    <row r="266" spans="1:12" s="7" customFormat="1" ht="50.25" customHeight="1" outlineLevel="1">
      <c r="A266" s="682" t="s">
        <v>856</v>
      </c>
      <c r="B266" s="25" t="s">
        <v>396</v>
      </c>
      <c r="C266" s="25" t="s">
        <v>2046</v>
      </c>
      <c r="D266" s="621" t="s">
        <v>5</v>
      </c>
      <c r="E266" s="719">
        <v>24319.349997543501</v>
      </c>
      <c r="F266" s="719">
        <v>3265.0595996701959</v>
      </c>
      <c r="G266" s="719">
        <v>21054.290397873305</v>
      </c>
      <c r="H266" s="719">
        <v>0</v>
      </c>
      <c r="I266" s="643"/>
      <c r="L266" s="711"/>
    </row>
    <row r="267" spans="1:12" s="7" customFormat="1" ht="37.5" customHeight="1" outlineLevel="1">
      <c r="A267" s="682" t="s">
        <v>857</v>
      </c>
      <c r="B267" s="25" t="s">
        <v>895</v>
      </c>
      <c r="C267" s="25" t="s">
        <v>2047</v>
      </c>
      <c r="D267" s="621" t="s">
        <v>5</v>
      </c>
      <c r="E267" s="719">
        <v>196468.93528015466</v>
      </c>
      <c r="F267" s="719">
        <v>37825.811096179212</v>
      </c>
      <c r="G267" s="719">
        <v>158643.12418397545</v>
      </c>
      <c r="H267" s="719">
        <v>0</v>
      </c>
      <c r="I267" s="643" t="s">
        <v>2002</v>
      </c>
      <c r="L267" s="711"/>
    </row>
    <row r="268" spans="1:12" s="7" customFormat="1" ht="52.5" customHeight="1" outlineLevel="1">
      <c r="A268" s="682" t="s">
        <v>877</v>
      </c>
      <c r="B268" s="25" t="s">
        <v>894</v>
      </c>
      <c r="C268" s="25" t="s">
        <v>1045</v>
      </c>
      <c r="D268" s="621" t="s">
        <v>5</v>
      </c>
      <c r="E268" s="719">
        <v>172260.50488259995</v>
      </c>
      <c r="F268" s="719">
        <v>35934.52054137025</v>
      </c>
      <c r="G268" s="719">
        <v>136325.98434122972</v>
      </c>
      <c r="H268" s="719">
        <v>0</v>
      </c>
      <c r="I268" s="643" t="s">
        <v>2002</v>
      </c>
      <c r="L268" s="711"/>
    </row>
    <row r="269" spans="1:12" s="7" customFormat="1" ht="53.25" customHeight="1" outlineLevel="1">
      <c r="A269" s="682" t="s">
        <v>897</v>
      </c>
      <c r="B269" s="25" t="s">
        <v>896</v>
      </c>
      <c r="C269" s="25" t="s">
        <v>2048</v>
      </c>
      <c r="D269" s="621" t="s">
        <v>5</v>
      </c>
      <c r="E269" s="719">
        <v>23445.062669110292</v>
      </c>
      <c r="F269" s="719">
        <v>2219.7276529244627</v>
      </c>
      <c r="G269" s="719">
        <v>21225.335016185829</v>
      </c>
      <c r="H269" s="719">
        <v>0</v>
      </c>
      <c r="I269" s="643" t="s">
        <v>2002</v>
      </c>
      <c r="L269" s="711"/>
    </row>
    <row r="270" spans="1:12" s="7" customFormat="1" ht="50.25" customHeight="1" outlineLevel="1">
      <c r="A270" s="682" t="s">
        <v>926</v>
      </c>
      <c r="B270" s="25" t="s">
        <v>843</v>
      </c>
      <c r="C270" s="25" t="s">
        <v>2049</v>
      </c>
      <c r="D270" s="621" t="s">
        <v>4</v>
      </c>
      <c r="E270" s="719">
        <v>268124.72937291668</v>
      </c>
      <c r="F270" s="719">
        <v>58074.271194133908</v>
      </c>
      <c r="G270" s="719">
        <v>210050.45817878278</v>
      </c>
      <c r="H270" s="719">
        <v>0</v>
      </c>
      <c r="I270" s="643" t="s">
        <v>84</v>
      </c>
      <c r="L270" s="711"/>
    </row>
    <row r="271" spans="1:12" s="7" customFormat="1" ht="39" customHeight="1" outlineLevel="1">
      <c r="A271" s="682" t="s">
        <v>1218</v>
      </c>
      <c r="B271" s="25" t="s">
        <v>70</v>
      </c>
      <c r="C271" s="25" t="s">
        <v>71</v>
      </c>
      <c r="D271" s="621" t="s">
        <v>67</v>
      </c>
      <c r="E271" s="719">
        <v>2055.3587997923878</v>
      </c>
      <c r="F271" s="719">
        <v>262.62475973347222</v>
      </c>
      <c r="G271" s="719">
        <v>1792.7340400589155</v>
      </c>
      <c r="H271" s="719">
        <v>0</v>
      </c>
      <c r="I271" s="643" t="s">
        <v>84</v>
      </c>
      <c r="L271" s="711"/>
    </row>
    <row r="272" spans="1:12" s="7" customFormat="1" ht="120" customHeight="1" outlineLevel="1">
      <c r="A272" s="755" t="s">
        <v>2050</v>
      </c>
      <c r="B272" s="756"/>
      <c r="C272" s="756"/>
      <c r="D272" s="757"/>
      <c r="E272" s="719"/>
      <c r="F272" s="719"/>
      <c r="G272" s="719"/>
      <c r="H272" s="719"/>
      <c r="I272" s="643" t="s">
        <v>2002</v>
      </c>
      <c r="L272" s="711"/>
    </row>
    <row r="273" spans="1:12" s="7" customFormat="1" ht="56.25" customHeight="1">
      <c r="A273" s="749" t="s">
        <v>1094</v>
      </c>
      <c r="B273" s="750"/>
      <c r="C273" s="750"/>
      <c r="D273" s="661"/>
      <c r="E273" s="719"/>
      <c r="F273" s="719"/>
      <c r="G273" s="719"/>
      <c r="H273" s="719"/>
      <c r="I273" s="643" t="s">
        <v>2002</v>
      </c>
      <c r="L273" s="711"/>
    </row>
    <row r="274" spans="1:12" s="7" customFormat="1" ht="29.25" customHeight="1" outlineLevel="1">
      <c r="A274" s="739" t="s">
        <v>638</v>
      </c>
      <c r="B274" s="740"/>
      <c r="C274" s="740"/>
      <c r="D274" s="622"/>
      <c r="E274" s="719"/>
      <c r="F274" s="719"/>
      <c r="G274" s="719"/>
      <c r="H274" s="719"/>
      <c r="I274" s="643" t="s">
        <v>2002</v>
      </c>
      <c r="L274" s="711"/>
    </row>
    <row r="275" spans="1:12" s="17" customFormat="1" ht="77.25" customHeight="1" outlineLevel="1">
      <c r="A275" s="601" t="s">
        <v>397</v>
      </c>
      <c r="B275" s="33" t="s">
        <v>2051</v>
      </c>
      <c r="C275" s="358" t="s">
        <v>2052</v>
      </c>
      <c r="D275" s="612" t="s">
        <v>67</v>
      </c>
      <c r="E275" s="720">
        <v>160.44112671316017</v>
      </c>
      <c r="F275" s="719">
        <v>0</v>
      </c>
      <c r="G275" s="719">
        <v>160.44112671316017</v>
      </c>
      <c r="H275" s="719">
        <v>32</v>
      </c>
      <c r="I275" s="643" t="s">
        <v>2008</v>
      </c>
      <c r="L275" s="711"/>
    </row>
    <row r="276" spans="1:12" s="17" customFormat="1" ht="69" customHeight="1" outlineLevel="1">
      <c r="A276" s="601" t="s">
        <v>398</v>
      </c>
      <c r="B276" s="33" t="s">
        <v>2053</v>
      </c>
      <c r="C276" s="358" t="s">
        <v>2054</v>
      </c>
      <c r="D276" s="612" t="s">
        <v>67</v>
      </c>
      <c r="E276" s="720">
        <v>223.6324507619087</v>
      </c>
      <c r="F276" s="719">
        <v>22.661099997711002</v>
      </c>
      <c r="G276" s="719">
        <v>200.97135076419769</v>
      </c>
      <c r="H276" s="719">
        <v>81</v>
      </c>
      <c r="I276" s="643" t="s">
        <v>2008</v>
      </c>
      <c r="L276" s="711"/>
    </row>
    <row r="277" spans="1:12" s="17" customFormat="1" ht="90.75" customHeight="1" outlineLevel="1">
      <c r="A277" s="601" t="s">
        <v>399</v>
      </c>
      <c r="B277" s="600" t="s">
        <v>657</v>
      </c>
      <c r="C277" s="358" t="s">
        <v>2052</v>
      </c>
      <c r="D277" s="629" t="s">
        <v>67</v>
      </c>
      <c r="E277" s="720">
        <v>463.43661910680157</v>
      </c>
      <c r="F277" s="719">
        <v>0</v>
      </c>
      <c r="G277" s="719">
        <v>463.43661910680157</v>
      </c>
      <c r="H277" s="719">
        <v>252</v>
      </c>
      <c r="I277" s="643" t="s">
        <v>2009</v>
      </c>
      <c r="L277" s="711"/>
    </row>
    <row r="278" spans="1:12" s="7" customFormat="1" ht="65.25" customHeight="1" outlineLevel="1">
      <c r="A278" s="601" t="s">
        <v>400</v>
      </c>
      <c r="B278" s="33" t="s">
        <v>1081</v>
      </c>
      <c r="C278" s="70" t="s">
        <v>1037</v>
      </c>
      <c r="D278" s="612" t="s">
        <v>67</v>
      </c>
      <c r="E278" s="719">
        <v>146.44079998520797</v>
      </c>
      <c r="F278" s="719">
        <v>27.066599997266</v>
      </c>
      <c r="G278" s="719">
        <v>119.37419998794198</v>
      </c>
      <c r="H278" s="719">
        <v>0</v>
      </c>
      <c r="I278" s="643" t="s">
        <v>769</v>
      </c>
      <c r="L278" s="711"/>
    </row>
    <row r="279" spans="1:12" s="7" customFormat="1" ht="94.5" outlineLevel="1">
      <c r="A279" s="601" t="s">
        <v>401</v>
      </c>
      <c r="B279" s="633" t="s">
        <v>1202</v>
      </c>
      <c r="C279" s="632" t="s">
        <v>1038</v>
      </c>
      <c r="D279" s="612" t="s">
        <v>67</v>
      </c>
      <c r="E279" s="719">
        <v>643.49999993500001</v>
      </c>
      <c r="F279" s="719">
        <v>13.048199998682</v>
      </c>
      <c r="G279" s="719">
        <v>630.45179993631803</v>
      </c>
      <c r="H279" s="719">
        <v>0</v>
      </c>
      <c r="I279" s="643" t="s">
        <v>2002</v>
      </c>
      <c r="L279" s="711"/>
    </row>
    <row r="280" spans="1:12" s="7" customFormat="1" ht="63.75" customHeight="1" outlineLevel="1">
      <c r="A280" s="601" t="s">
        <v>402</v>
      </c>
      <c r="B280" s="33" t="s">
        <v>1203</v>
      </c>
      <c r="C280" s="686" t="s">
        <v>2055</v>
      </c>
      <c r="D280" s="612" t="s">
        <v>66</v>
      </c>
      <c r="E280" s="719">
        <v>1075.5260998913611</v>
      </c>
      <c r="F280" s="719">
        <v>26.601299997312999</v>
      </c>
      <c r="G280" s="719">
        <v>1048.9247998940482</v>
      </c>
      <c r="H280" s="719">
        <v>0</v>
      </c>
      <c r="I280" s="643" t="s">
        <v>1187</v>
      </c>
      <c r="L280" s="711"/>
    </row>
    <row r="281" spans="1:12" s="7" customFormat="1" ht="93" customHeight="1" outlineLevel="1">
      <c r="A281" s="601" t="s">
        <v>403</v>
      </c>
      <c r="B281" s="600" t="s">
        <v>315</v>
      </c>
      <c r="C281" s="663" t="s">
        <v>1039</v>
      </c>
      <c r="D281" s="623" t="s">
        <v>493</v>
      </c>
      <c r="E281" s="719">
        <v>847.1166407813057</v>
      </c>
      <c r="F281" s="719">
        <v>0</v>
      </c>
      <c r="G281" s="719">
        <v>847.1166407813057</v>
      </c>
      <c r="H281" s="719">
        <v>0</v>
      </c>
      <c r="I281" s="643" t="s">
        <v>1751</v>
      </c>
      <c r="L281" s="711"/>
    </row>
    <row r="282" spans="1:12" s="7" customFormat="1" ht="173.25" outlineLevel="1">
      <c r="A282" s="61" t="s">
        <v>404</v>
      </c>
      <c r="B282" s="13" t="s">
        <v>770</v>
      </c>
      <c r="C282" s="13" t="s">
        <v>2056</v>
      </c>
      <c r="D282" s="620"/>
      <c r="E282" s="719"/>
      <c r="F282" s="719"/>
      <c r="G282" s="719"/>
      <c r="H282" s="719"/>
      <c r="I282" s="643" t="s">
        <v>2002</v>
      </c>
      <c r="L282" s="711"/>
    </row>
    <row r="283" spans="1:12" s="7" customFormat="1" ht="38.25" customHeight="1" outlineLevel="1">
      <c r="A283" s="601" t="s">
        <v>2057</v>
      </c>
      <c r="B283" s="14" t="s">
        <v>753</v>
      </c>
      <c r="C283" s="600"/>
      <c r="D283" s="618" t="s">
        <v>67</v>
      </c>
      <c r="E283" s="719">
        <v>221.86889997758902</v>
      </c>
      <c r="F283" s="719">
        <v>13.240193716408163</v>
      </c>
      <c r="G283" s="719">
        <v>208.62870626118087</v>
      </c>
      <c r="H283" s="719">
        <v>19.43</v>
      </c>
      <c r="I283" s="643" t="s">
        <v>2010</v>
      </c>
      <c r="L283" s="711"/>
    </row>
    <row r="284" spans="1:12" s="7" customFormat="1" ht="38.25" customHeight="1" outlineLevel="1">
      <c r="A284" s="601" t="s">
        <v>2058</v>
      </c>
      <c r="B284" s="14" t="s">
        <v>754</v>
      </c>
      <c r="C284" s="600"/>
      <c r="D284" s="618" t="s">
        <v>67</v>
      </c>
      <c r="E284" s="719">
        <v>240.96599997566</v>
      </c>
      <c r="F284" s="719">
        <v>14.38258561244338</v>
      </c>
      <c r="G284" s="719">
        <v>226.5834143632166</v>
      </c>
      <c r="H284" s="719">
        <v>22.19</v>
      </c>
      <c r="I284" s="643" t="s">
        <v>2010</v>
      </c>
      <c r="L284" s="711"/>
    </row>
    <row r="285" spans="1:12" s="7" customFormat="1" ht="38.25" customHeight="1" outlineLevel="1">
      <c r="A285" s="601" t="s">
        <v>2059</v>
      </c>
      <c r="B285" s="14" t="s">
        <v>755</v>
      </c>
      <c r="C285" s="600"/>
      <c r="D285" s="618" t="s">
        <v>67</v>
      </c>
      <c r="E285" s="719">
        <v>266.11199997312002</v>
      </c>
      <c r="F285" s="719">
        <v>15.884381700489678</v>
      </c>
      <c r="G285" s="719">
        <v>250.22761827263034</v>
      </c>
      <c r="H285" s="719">
        <v>30.61</v>
      </c>
      <c r="I285" s="643" t="s">
        <v>2010</v>
      </c>
      <c r="L285" s="711"/>
    </row>
    <row r="286" spans="1:12" s="7" customFormat="1" ht="38.25" customHeight="1" outlineLevel="1">
      <c r="A286" s="601" t="s">
        <v>2060</v>
      </c>
      <c r="B286" s="14" t="s">
        <v>756</v>
      </c>
      <c r="C286" s="600"/>
      <c r="D286" s="618" t="s">
        <v>67</v>
      </c>
      <c r="E286" s="719">
        <v>294.5649070912549</v>
      </c>
      <c r="F286" s="719">
        <v>17.809761300549031</v>
      </c>
      <c r="G286" s="719">
        <v>276.75514579070585</v>
      </c>
      <c r="H286" s="719">
        <v>37.58</v>
      </c>
      <c r="I286" s="643" t="s">
        <v>2010</v>
      </c>
      <c r="L286" s="711"/>
    </row>
    <row r="287" spans="1:12" s="7" customFormat="1" ht="38.25" customHeight="1" outlineLevel="1">
      <c r="A287" s="601" t="s">
        <v>2061</v>
      </c>
      <c r="B287" s="14" t="s">
        <v>757</v>
      </c>
      <c r="C287" s="600"/>
      <c r="D287" s="618" t="s">
        <v>67</v>
      </c>
      <c r="E287" s="719">
        <v>334.52033830238713</v>
      </c>
      <c r="F287" s="719">
        <v>20.421859624629558</v>
      </c>
      <c r="G287" s="719">
        <v>314.09847867775756</v>
      </c>
      <c r="H287" s="719">
        <v>51.4</v>
      </c>
      <c r="I287" s="643" t="s">
        <v>2010</v>
      </c>
      <c r="L287" s="711"/>
    </row>
    <row r="288" spans="1:12" s="7" customFormat="1" ht="104.25" customHeight="1" outlineLevel="1">
      <c r="A288" s="61" t="s">
        <v>928</v>
      </c>
      <c r="B288" s="13" t="s">
        <v>2062</v>
      </c>
      <c r="C288" s="13" t="s">
        <v>2063</v>
      </c>
      <c r="D288" s="618"/>
      <c r="E288" s="719"/>
      <c r="F288" s="719"/>
      <c r="G288" s="719"/>
      <c r="H288" s="719"/>
      <c r="I288" s="643" t="s">
        <v>2064</v>
      </c>
      <c r="L288" s="711"/>
    </row>
    <row r="289" spans="1:12" s="7" customFormat="1" ht="59.25" customHeight="1" outlineLevel="1">
      <c r="A289" s="601" t="s">
        <v>2065</v>
      </c>
      <c r="B289" s="14" t="s">
        <v>2066</v>
      </c>
      <c r="C289" s="600"/>
      <c r="D289" s="618" t="s">
        <v>67</v>
      </c>
      <c r="E289" s="719">
        <v>138.15816298604466</v>
      </c>
      <c r="F289" s="719">
        <v>12.559832998731331</v>
      </c>
      <c r="G289" s="719">
        <v>125.59832998731332</v>
      </c>
      <c r="H289" s="719">
        <v>19.5</v>
      </c>
      <c r="I289" s="643" t="s">
        <v>1751</v>
      </c>
      <c r="L289" s="711"/>
    </row>
    <row r="290" spans="1:12" s="7" customFormat="1" ht="45" customHeight="1" outlineLevel="1">
      <c r="A290" s="601" t="s">
        <v>2067</v>
      </c>
      <c r="B290" s="14" t="s">
        <v>2068</v>
      </c>
      <c r="C290" s="600"/>
      <c r="D290" s="618" t="s">
        <v>67</v>
      </c>
      <c r="E290" s="719">
        <v>140.99609698575796</v>
      </c>
      <c r="F290" s="719">
        <v>12.817826998705268</v>
      </c>
      <c r="G290" s="719">
        <v>128.17826998705269</v>
      </c>
      <c r="H290" s="719">
        <v>22.03</v>
      </c>
      <c r="I290" s="643" t="s">
        <v>1751</v>
      </c>
      <c r="L290" s="711"/>
    </row>
    <row r="291" spans="1:12" s="7" customFormat="1" ht="45" customHeight="1" outlineLevel="1">
      <c r="A291" s="601" t="s">
        <v>2069</v>
      </c>
      <c r="B291" s="14" t="s">
        <v>2070</v>
      </c>
      <c r="C291" s="600"/>
      <c r="D291" s="618" t="s">
        <v>67</v>
      </c>
      <c r="E291" s="719">
        <v>146.4269399852094</v>
      </c>
      <c r="F291" s="719">
        <v>13.3115399986554</v>
      </c>
      <c r="G291" s="719">
        <v>133.115399986554</v>
      </c>
      <c r="H291" s="719">
        <v>26.87</v>
      </c>
      <c r="I291" s="643" t="s">
        <v>1751</v>
      </c>
      <c r="L291" s="711"/>
    </row>
    <row r="292" spans="1:12" s="7" customFormat="1" ht="43.5" customHeight="1" outlineLevel="1">
      <c r="A292" s="601" t="s">
        <v>2071</v>
      </c>
      <c r="B292" s="14" t="s">
        <v>756</v>
      </c>
      <c r="C292" s="600"/>
      <c r="D292" s="618" t="s">
        <v>67</v>
      </c>
      <c r="E292" s="719">
        <v>155.43359102577298</v>
      </c>
      <c r="F292" s="719">
        <v>15.543359102577298</v>
      </c>
      <c r="G292" s="719">
        <v>139.8902319231957</v>
      </c>
      <c r="H292" s="719">
        <v>32.299999999999997</v>
      </c>
      <c r="I292" s="643" t="s">
        <v>1751</v>
      </c>
      <c r="L292" s="711"/>
    </row>
    <row r="293" spans="1:12" s="7" customFormat="1" ht="48.75" customHeight="1" outlineLevel="1">
      <c r="A293" s="601" t="s">
        <v>2072</v>
      </c>
      <c r="B293" s="14" t="s">
        <v>2073</v>
      </c>
      <c r="C293" s="600"/>
      <c r="D293" s="618" t="s">
        <v>67</v>
      </c>
      <c r="E293" s="719">
        <v>169.31541302002765</v>
      </c>
      <c r="F293" s="719">
        <v>16.931541302002767</v>
      </c>
      <c r="G293" s="719">
        <v>152.38387171802489</v>
      </c>
      <c r="H293" s="719">
        <v>50.73</v>
      </c>
      <c r="I293" s="643" t="s">
        <v>1751</v>
      </c>
      <c r="L293" s="711"/>
    </row>
    <row r="294" spans="1:12" s="7" customFormat="1" ht="69.75" customHeight="1" outlineLevel="1">
      <c r="A294" s="601" t="s">
        <v>405</v>
      </c>
      <c r="B294" s="666" t="s">
        <v>805</v>
      </c>
      <c r="C294" s="12" t="s">
        <v>2074</v>
      </c>
      <c r="D294" s="618" t="s">
        <v>48</v>
      </c>
      <c r="E294" s="719">
        <v>78.834417113391595</v>
      </c>
      <c r="F294" s="719">
        <v>7.6538269042127762</v>
      </c>
      <c r="G294" s="719">
        <v>71.180590209178817</v>
      </c>
      <c r="H294" s="719">
        <v>0</v>
      </c>
      <c r="I294" s="643" t="s">
        <v>784</v>
      </c>
      <c r="L294" s="711"/>
    </row>
    <row r="295" spans="1:12" s="7" customFormat="1" ht="65.25" customHeight="1" outlineLevel="1">
      <c r="A295" s="601" t="s">
        <v>407</v>
      </c>
      <c r="B295" s="12" t="s">
        <v>773</v>
      </c>
      <c r="C295" s="12" t="s">
        <v>772</v>
      </c>
      <c r="D295" s="618" t="s">
        <v>55</v>
      </c>
      <c r="E295" s="719">
        <v>212.39369659190453</v>
      </c>
      <c r="F295" s="719">
        <v>12.62881439195108</v>
      </c>
      <c r="G295" s="719">
        <v>199.76488219995346</v>
      </c>
      <c r="H295" s="719">
        <v>0</v>
      </c>
      <c r="I295" s="643" t="s">
        <v>784</v>
      </c>
      <c r="L295" s="711"/>
    </row>
    <row r="296" spans="1:12" s="7" customFormat="1" ht="92.25" customHeight="1" outlineLevel="1">
      <c r="A296" s="601" t="s">
        <v>408</v>
      </c>
      <c r="B296" s="666" t="s">
        <v>1096</v>
      </c>
      <c r="C296" s="12" t="s">
        <v>761</v>
      </c>
      <c r="D296" s="618" t="s">
        <v>48</v>
      </c>
      <c r="E296" s="719">
        <v>117.79239605583463</v>
      </c>
      <c r="F296" s="719">
        <v>11.93996997057193</v>
      </c>
      <c r="G296" s="719">
        <v>105.85242608526269</v>
      </c>
      <c r="H296" s="719">
        <v>0</v>
      </c>
      <c r="I296" s="643" t="s">
        <v>784</v>
      </c>
      <c r="L296" s="711"/>
    </row>
    <row r="297" spans="1:12" s="7" customFormat="1" ht="92.25" customHeight="1" outlineLevel="1">
      <c r="A297" s="601" t="s">
        <v>409</v>
      </c>
      <c r="B297" s="666" t="s">
        <v>774</v>
      </c>
      <c r="C297" s="600" t="s">
        <v>1188</v>
      </c>
      <c r="D297" s="629" t="s">
        <v>48</v>
      </c>
      <c r="E297" s="719">
        <v>21201.100524669389</v>
      </c>
      <c r="F297" s="719">
        <v>2149.9599773933687</v>
      </c>
      <c r="G297" s="719">
        <v>19051.14054727602</v>
      </c>
      <c r="H297" s="719">
        <v>0</v>
      </c>
      <c r="I297" s="643" t="s">
        <v>2010</v>
      </c>
      <c r="L297" s="711"/>
    </row>
    <row r="298" spans="1:12" s="7" customFormat="1" ht="75.75" customHeight="1" outlineLevel="1">
      <c r="A298" s="601" t="s">
        <v>410</v>
      </c>
      <c r="B298" s="666" t="s">
        <v>775</v>
      </c>
      <c r="C298" s="600" t="s">
        <v>1189</v>
      </c>
      <c r="D298" s="629" t="s">
        <v>48</v>
      </c>
      <c r="E298" s="719">
        <v>23759.009476057301</v>
      </c>
      <c r="F298" s="719">
        <v>2409.4247094461821</v>
      </c>
      <c r="G298" s="719">
        <v>21349.584766611119</v>
      </c>
      <c r="H298" s="719">
        <v>0</v>
      </c>
      <c r="I298" s="643" t="s">
        <v>2010</v>
      </c>
      <c r="L298" s="711"/>
    </row>
    <row r="299" spans="1:12" s="7" customFormat="1" ht="52.5" customHeight="1" outlineLevel="1">
      <c r="A299" s="601" t="s">
        <v>411</v>
      </c>
      <c r="B299" s="666" t="s">
        <v>1097</v>
      </c>
      <c r="C299" s="600" t="s">
        <v>758</v>
      </c>
      <c r="D299" s="629" t="s">
        <v>48</v>
      </c>
      <c r="E299" s="719">
        <v>977.72399990123995</v>
      </c>
      <c r="F299" s="719">
        <v>227.31865905511944</v>
      </c>
      <c r="G299" s="719">
        <v>750.40534084612045</v>
      </c>
      <c r="H299" s="719">
        <v>0</v>
      </c>
      <c r="I299" s="643" t="s">
        <v>2010</v>
      </c>
      <c r="L299" s="711"/>
    </row>
    <row r="300" spans="1:12" s="7" customFormat="1" ht="105" customHeight="1" outlineLevel="1">
      <c r="A300" s="601" t="s">
        <v>412</v>
      </c>
      <c r="B300" s="666" t="s">
        <v>1098</v>
      </c>
      <c r="C300" s="600" t="s">
        <v>758</v>
      </c>
      <c r="D300" s="629" t="s">
        <v>48</v>
      </c>
      <c r="E300" s="719">
        <v>1608.0569998375699</v>
      </c>
      <c r="F300" s="719">
        <v>263.29164550491953</v>
      </c>
      <c r="G300" s="719">
        <v>1344.7653543326505</v>
      </c>
      <c r="H300" s="719">
        <v>0</v>
      </c>
      <c r="I300" s="643" t="s">
        <v>2010</v>
      </c>
      <c r="L300" s="711"/>
    </row>
    <row r="301" spans="1:12" s="7" customFormat="1" ht="96.75" customHeight="1" outlineLevel="1">
      <c r="A301" s="601" t="s">
        <v>413</v>
      </c>
      <c r="B301" s="666" t="s">
        <v>77</v>
      </c>
      <c r="C301" s="600" t="s">
        <v>849</v>
      </c>
      <c r="D301" s="629" t="s">
        <v>67</v>
      </c>
      <c r="E301" s="719">
        <v>38.858479192688272</v>
      </c>
      <c r="F301" s="719">
        <v>11.320009991330695</v>
      </c>
      <c r="G301" s="719">
        <v>27.538469201357579</v>
      </c>
      <c r="H301" s="719">
        <v>0</v>
      </c>
      <c r="I301" s="643" t="s">
        <v>1751</v>
      </c>
      <c r="L301" s="711"/>
    </row>
    <row r="302" spans="1:12" s="7" customFormat="1" ht="78.75" outlineLevel="1">
      <c r="A302" s="601" t="s">
        <v>414</v>
      </c>
      <c r="B302" s="12" t="s">
        <v>78</v>
      </c>
      <c r="C302" s="12" t="s">
        <v>849</v>
      </c>
      <c r="D302" s="618" t="s">
        <v>67</v>
      </c>
      <c r="E302" s="719">
        <v>94.44599999046001</v>
      </c>
      <c r="F302" s="719">
        <v>11.320009991330695</v>
      </c>
      <c r="G302" s="719">
        <v>83.125989999129317</v>
      </c>
      <c r="H302" s="719">
        <v>0</v>
      </c>
      <c r="I302" s="643" t="s">
        <v>1751</v>
      </c>
      <c r="L302" s="711"/>
    </row>
    <row r="303" spans="1:12" s="7" customFormat="1" ht="102" customHeight="1" outlineLevel="1">
      <c r="A303" s="601" t="s">
        <v>415</v>
      </c>
      <c r="B303" s="12" t="s">
        <v>79</v>
      </c>
      <c r="C303" s="12" t="s">
        <v>850</v>
      </c>
      <c r="D303" s="618" t="s">
        <v>67</v>
      </c>
      <c r="E303" s="719">
        <v>141.66899998568999</v>
      </c>
      <c r="F303" s="719">
        <v>11.320009991330695</v>
      </c>
      <c r="G303" s="719">
        <v>130.3489899943593</v>
      </c>
      <c r="H303" s="719">
        <v>0</v>
      </c>
      <c r="I303" s="643" t="s">
        <v>1751</v>
      </c>
      <c r="L303" s="711"/>
    </row>
    <row r="304" spans="1:12" s="7" customFormat="1" ht="78.75" outlineLevel="1">
      <c r="A304" s="601" t="s">
        <v>416</v>
      </c>
      <c r="B304" s="12" t="s">
        <v>224</v>
      </c>
      <c r="C304" s="12" t="s">
        <v>2075</v>
      </c>
      <c r="D304" s="618" t="s">
        <v>67</v>
      </c>
      <c r="E304" s="719">
        <v>746.26530731749676</v>
      </c>
      <c r="F304" s="719">
        <v>66.305102471195269</v>
      </c>
      <c r="G304" s="719">
        <v>679.96020484630151</v>
      </c>
      <c r="H304" s="719">
        <v>0</v>
      </c>
      <c r="I304" s="643" t="s">
        <v>1751</v>
      </c>
      <c r="L304" s="711"/>
    </row>
    <row r="305" spans="1:12" s="7" customFormat="1" ht="106.5" customHeight="1" outlineLevel="1">
      <c r="A305" s="601" t="s">
        <v>417</v>
      </c>
      <c r="B305" s="12" t="s">
        <v>81</v>
      </c>
      <c r="C305" s="12" t="s">
        <v>851</v>
      </c>
      <c r="D305" s="618" t="s">
        <v>67</v>
      </c>
      <c r="E305" s="719">
        <v>153.8683562474539</v>
      </c>
      <c r="F305" s="719">
        <v>7.5632604168165232</v>
      </c>
      <c r="G305" s="719">
        <v>146.30509583063738</v>
      </c>
      <c r="H305" s="719">
        <v>0</v>
      </c>
      <c r="I305" s="643" t="s">
        <v>1751</v>
      </c>
      <c r="L305" s="711"/>
    </row>
    <row r="306" spans="1:12" s="7" customFormat="1" ht="28.5" customHeight="1" outlineLevel="1">
      <c r="A306" s="601" t="s">
        <v>419</v>
      </c>
      <c r="B306" s="12" t="s">
        <v>56</v>
      </c>
      <c r="C306" s="12" t="s">
        <v>390</v>
      </c>
      <c r="D306" s="618" t="s">
        <v>57</v>
      </c>
      <c r="E306" s="719">
        <v>222.73242612222001</v>
      </c>
      <c r="F306" s="719">
        <v>0</v>
      </c>
      <c r="G306" s="719">
        <v>222.73242612222001</v>
      </c>
      <c r="H306" s="719">
        <v>0</v>
      </c>
      <c r="I306" s="643" t="s">
        <v>2011</v>
      </c>
      <c r="L306" s="711"/>
    </row>
    <row r="307" spans="1:12" s="7" customFormat="1" ht="27" customHeight="1" outlineLevel="1">
      <c r="A307" s="601" t="s">
        <v>421</v>
      </c>
      <c r="B307" s="12" t="s">
        <v>391</v>
      </c>
      <c r="C307" s="12" t="s">
        <v>392</v>
      </c>
      <c r="D307" s="618" t="s">
        <v>57</v>
      </c>
      <c r="E307" s="719">
        <v>349.32201086296095</v>
      </c>
      <c r="F307" s="719">
        <v>0</v>
      </c>
      <c r="G307" s="719">
        <v>349.32201086296095</v>
      </c>
      <c r="H307" s="719">
        <v>0</v>
      </c>
      <c r="I307" s="643" t="s">
        <v>2011</v>
      </c>
      <c r="L307" s="711"/>
    </row>
    <row r="308" spans="1:12" s="7" customFormat="1" ht="47.25" outlineLevel="1">
      <c r="A308" s="601" t="s">
        <v>423</v>
      </c>
      <c r="B308" s="663" t="s">
        <v>288</v>
      </c>
      <c r="C308" s="663" t="s">
        <v>329</v>
      </c>
      <c r="D308" s="618" t="s">
        <v>1</v>
      </c>
      <c r="E308" s="719">
        <v>833.17679997340792</v>
      </c>
      <c r="F308" s="719">
        <v>0</v>
      </c>
      <c r="G308" s="719">
        <v>833.17679997340792</v>
      </c>
      <c r="H308" s="719">
        <v>0</v>
      </c>
      <c r="I308" s="643" t="s">
        <v>2011</v>
      </c>
      <c r="L308" s="711"/>
    </row>
    <row r="309" spans="1:12" s="7" customFormat="1" ht="189" outlineLevel="1">
      <c r="A309" s="638" t="s">
        <v>425</v>
      </c>
      <c r="B309" s="624" t="s">
        <v>54</v>
      </c>
      <c r="C309" s="624" t="s">
        <v>393</v>
      </c>
      <c r="D309" s="625" t="s">
        <v>55</v>
      </c>
      <c r="E309" s="719">
        <v>406.80089995890904</v>
      </c>
      <c r="F309" s="719">
        <v>0</v>
      </c>
      <c r="G309" s="719">
        <v>406.80089995890904</v>
      </c>
      <c r="H309" s="719">
        <v>0</v>
      </c>
      <c r="I309" s="643" t="s">
        <v>538</v>
      </c>
      <c r="L309" s="711"/>
    </row>
    <row r="310" spans="1:12" s="7" customFormat="1" ht="18.75" outlineLevel="1">
      <c r="A310" s="739" t="s">
        <v>655</v>
      </c>
      <c r="B310" s="740"/>
      <c r="C310" s="740"/>
      <c r="D310" s="662"/>
      <c r="E310" s="719"/>
      <c r="F310" s="719"/>
      <c r="G310" s="719"/>
      <c r="H310" s="719"/>
      <c r="I310" s="643"/>
      <c r="L310" s="711"/>
    </row>
    <row r="311" spans="1:12" s="7" customFormat="1" ht="46.5" customHeight="1" outlineLevel="1">
      <c r="A311" s="687" t="s">
        <v>427</v>
      </c>
      <c r="B311" s="165" t="s">
        <v>1561</v>
      </c>
      <c r="C311" s="626" t="s">
        <v>1225</v>
      </c>
      <c r="D311" s="627"/>
      <c r="E311" s="719"/>
      <c r="F311" s="719"/>
      <c r="G311" s="719"/>
      <c r="H311" s="719"/>
      <c r="I311" s="643" t="s">
        <v>2002</v>
      </c>
      <c r="L311" s="711"/>
    </row>
    <row r="312" spans="1:12" s="7" customFormat="1" ht="62.45" customHeight="1" outlineLevel="1">
      <c r="A312" s="601" t="s">
        <v>777</v>
      </c>
      <c r="B312" s="37" t="s">
        <v>658</v>
      </c>
      <c r="C312" s="25"/>
      <c r="D312" s="612" t="s">
        <v>48</v>
      </c>
      <c r="E312" s="719">
        <v>12013.981917808891</v>
      </c>
      <c r="F312" s="719">
        <v>813.46090185783214</v>
      </c>
      <c r="G312" s="719">
        <v>11200.521015951059</v>
      </c>
      <c r="H312" s="719">
        <v>0</v>
      </c>
      <c r="I312" s="643" t="s">
        <v>1751</v>
      </c>
      <c r="L312" s="711"/>
    </row>
    <row r="313" spans="1:12" s="7" customFormat="1" ht="107.45" customHeight="1" outlineLevel="1">
      <c r="A313" s="601" t="s">
        <v>778</v>
      </c>
      <c r="B313" s="37" t="s">
        <v>26</v>
      </c>
      <c r="C313" s="25"/>
      <c r="D313" s="612" t="s">
        <v>48</v>
      </c>
      <c r="E313" s="719">
        <v>13691.177790679942</v>
      </c>
      <c r="F313" s="719">
        <v>813.46090185783214</v>
      </c>
      <c r="G313" s="719">
        <v>12877.716888822109</v>
      </c>
      <c r="H313" s="719">
        <v>0</v>
      </c>
      <c r="I313" s="643" t="s">
        <v>1751</v>
      </c>
      <c r="L313" s="711"/>
    </row>
    <row r="314" spans="1:12" s="7" customFormat="1" ht="63.75" customHeight="1" outlineLevel="1">
      <c r="A314" s="601" t="s">
        <v>779</v>
      </c>
      <c r="B314" s="37" t="s">
        <v>27</v>
      </c>
      <c r="C314" s="25"/>
      <c r="D314" s="612" t="s">
        <v>48</v>
      </c>
      <c r="E314" s="719">
        <v>24581.72544420882</v>
      </c>
      <c r="F314" s="719">
        <v>813.46050788565412</v>
      </c>
      <c r="G314" s="719">
        <v>23768.264936323165</v>
      </c>
      <c r="H314" s="719">
        <v>0</v>
      </c>
      <c r="I314" s="643" t="s">
        <v>1751</v>
      </c>
      <c r="L314" s="711"/>
    </row>
    <row r="315" spans="1:12" s="7" customFormat="1" ht="46.5" customHeight="1" outlineLevel="1">
      <c r="A315" s="601" t="s">
        <v>780</v>
      </c>
      <c r="B315" s="37" t="s">
        <v>28</v>
      </c>
      <c r="C315" s="25"/>
      <c r="D315" s="612" t="s">
        <v>48</v>
      </c>
      <c r="E315" s="719">
        <v>31678.895477293358</v>
      </c>
      <c r="F315" s="719">
        <v>813.46022991783229</v>
      </c>
      <c r="G315" s="719">
        <v>30865.435247375524</v>
      </c>
      <c r="H315" s="719">
        <v>0</v>
      </c>
      <c r="I315" s="643" t="s">
        <v>1751</v>
      </c>
      <c r="L315" s="711"/>
    </row>
    <row r="316" spans="1:12" s="7" customFormat="1" ht="46.5" customHeight="1" outlineLevel="1">
      <c r="A316" s="601" t="s">
        <v>428</v>
      </c>
      <c r="B316" s="12" t="s">
        <v>1562</v>
      </c>
      <c r="C316" s="12" t="s">
        <v>2076</v>
      </c>
      <c r="D316" s="618" t="s">
        <v>48</v>
      </c>
      <c r="E316" s="719">
        <v>5171.0425798040051</v>
      </c>
      <c r="F316" s="719">
        <v>572.56649994216502</v>
      </c>
      <c r="G316" s="719">
        <v>4598.4760798618399</v>
      </c>
      <c r="H316" s="719">
        <v>0</v>
      </c>
      <c r="I316" s="643" t="s">
        <v>633</v>
      </c>
      <c r="L316" s="711"/>
    </row>
    <row r="317" spans="1:12" s="7" customFormat="1" ht="46.5" customHeight="1" outlineLevel="1">
      <c r="A317" s="601" t="s">
        <v>429</v>
      </c>
      <c r="B317" s="663" t="s">
        <v>328</v>
      </c>
      <c r="C317" s="663" t="s">
        <v>2077</v>
      </c>
      <c r="D317" s="618" t="s">
        <v>48</v>
      </c>
      <c r="E317" s="719">
        <v>786.56242492054923</v>
      </c>
      <c r="F317" s="719">
        <v>0</v>
      </c>
      <c r="G317" s="719">
        <v>786.56242492054923</v>
      </c>
      <c r="H317" s="719">
        <v>0</v>
      </c>
      <c r="I317" s="643" t="s">
        <v>633</v>
      </c>
      <c r="L317" s="711"/>
    </row>
    <row r="318" spans="1:12" s="7" customFormat="1" ht="46.5" customHeight="1" outlineLevel="1">
      <c r="A318" s="601" t="s">
        <v>1355</v>
      </c>
      <c r="B318" s="663" t="s">
        <v>1324</v>
      </c>
      <c r="C318" s="663" t="s">
        <v>2078</v>
      </c>
      <c r="D318" s="618" t="s">
        <v>48</v>
      </c>
      <c r="E318" s="719">
        <v>1449.2011476969835</v>
      </c>
      <c r="F318" s="719">
        <v>336.53434056802564</v>
      </c>
      <c r="G318" s="719">
        <v>1112.6668071289578</v>
      </c>
      <c r="H318" s="719">
        <v>1568.18</v>
      </c>
      <c r="I318" s="643" t="s">
        <v>2012</v>
      </c>
      <c r="L318" s="711"/>
    </row>
    <row r="319" spans="1:12" s="7" customFormat="1" ht="46.5" customHeight="1" outlineLevel="1">
      <c r="A319" s="52" t="s">
        <v>1356</v>
      </c>
      <c r="B319" s="688" t="s">
        <v>1325</v>
      </c>
      <c r="C319" s="688" t="s">
        <v>2079</v>
      </c>
      <c r="D319" s="620"/>
      <c r="E319" s="719"/>
      <c r="F319" s="719"/>
      <c r="G319" s="719"/>
      <c r="H319" s="719"/>
      <c r="I319" s="643" t="s">
        <v>2002</v>
      </c>
      <c r="L319" s="711"/>
    </row>
    <row r="320" spans="1:12" s="7" customFormat="1" ht="93.6" customHeight="1" outlineLevel="1">
      <c r="A320" s="601" t="s">
        <v>1357</v>
      </c>
      <c r="B320" s="663" t="s">
        <v>1312</v>
      </c>
      <c r="C320" s="663"/>
      <c r="D320" s="618" t="s">
        <v>48</v>
      </c>
      <c r="E320" s="719">
        <v>6205.9094123989744</v>
      </c>
      <c r="F320" s="719">
        <v>615.00003185935782</v>
      </c>
      <c r="G320" s="719">
        <v>5590.9093805396169</v>
      </c>
      <c r="H320" s="719">
        <v>4549.05</v>
      </c>
      <c r="I320" s="643" t="s">
        <v>2012</v>
      </c>
      <c r="L320" s="711"/>
    </row>
    <row r="321" spans="1:12" s="7" customFormat="1" ht="77.25" customHeight="1" outlineLevel="1">
      <c r="A321" s="601" t="s">
        <v>1358</v>
      </c>
      <c r="B321" s="663" t="s">
        <v>1317</v>
      </c>
      <c r="C321" s="663"/>
      <c r="D321" s="618" t="s">
        <v>48</v>
      </c>
      <c r="E321" s="719">
        <v>6983.4714878935774</v>
      </c>
      <c r="F321" s="719">
        <v>634.86104435396169</v>
      </c>
      <c r="G321" s="719">
        <v>6348.6104435396155</v>
      </c>
      <c r="H321" s="719">
        <v>5263.95</v>
      </c>
      <c r="I321" s="643" t="s">
        <v>2012</v>
      </c>
      <c r="L321" s="711"/>
    </row>
    <row r="322" spans="1:12" s="7" customFormat="1" ht="78.75" customHeight="1" outlineLevel="1">
      <c r="A322" s="601" t="s">
        <v>1359</v>
      </c>
      <c r="B322" s="663" t="s">
        <v>1313</v>
      </c>
      <c r="C322" s="663"/>
      <c r="D322" s="618" t="s">
        <v>48</v>
      </c>
      <c r="E322" s="719">
        <v>7913.4056653735779</v>
      </c>
      <c r="F322" s="719">
        <v>719.4005150339616</v>
      </c>
      <c r="G322" s="719">
        <v>7194.0051503396162</v>
      </c>
      <c r="H322" s="719">
        <v>6061.59</v>
      </c>
      <c r="I322" s="643" t="s">
        <v>2012</v>
      </c>
      <c r="L322" s="711"/>
    </row>
    <row r="323" spans="1:12" s="7" customFormat="1" ht="31.5" outlineLevel="1">
      <c r="A323" s="601" t="s">
        <v>1360</v>
      </c>
      <c r="B323" s="663" t="s">
        <v>1314</v>
      </c>
      <c r="C323" s="663"/>
      <c r="D323" s="618" t="s">
        <v>48</v>
      </c>
      <c r="E323" s="719">
        <v>10028.654996183577</v>
      </c>
      <c r="F323" s="719">
        <v>911.6959087439617</v>
      </c>
      <c r="G323" s="719">
        <v>9116.9590874396163</v>
      </c>
      <c r="H323" s="719">
        <v>7875.92</v>
      </c>
      <c r="I323" s="643" t="s">
        <v>2012</v>
      </c>
      <c r="L323" s="711"/>
    </row>
    <row r="324" spans="1:12" s="7" customFormat="1" ht="31.5" outlineLevel="1">
      <c r="A324" s="601" t="s">
        <v>1361</v>
      </c>
      <c r="B324" s="663" t="s">
        <v>1315</v>
      </c>
      <c r="C324" s="663"/>
      <c r="D324" s="618" t="s">
        <v>48</v>
      </c>
      <c r="E324" s="719">
        <v>11865.85411225218</v>
      </c>
      <c r="F324" s="719">
        <v>979.7494221125653</v>
      </c>
      <c r="G324" s="719">
        <v>10886.104690139615</v>
      </c>
      <c r="H324" s="719">
        <v>9545.1299999999992</v>
      </c>
      <c r="I324" s="643" t="s">
        <v>2012</v>
      </c>
      <c r="L324" s="711"/>
    </row>
    <row r="325" spans="1:12" s="7" customFormat="1" ht="31.5" outlineLevel="1">
      <c r="A325" s="601" t="s">
        <v>1362</v>
      </c>
      <c r="B325" s="663" t="s">
        <v>1316</v>
      </c>
      <c r="C325" s="663"/>
      <c r="D325" s="618" t="s">
        <v>48</v>
      </c>
      <c r="E325" s="719">
        <v>14822.528833302787</v>
      </c>
      <c r="F325" s="719">
        <v>1097.9650987631694</v>
      </c>
      <c r="G325" s="719">
        <v>13724.563734539617</v>
      </c>
      <c r="H325" s="719">
        <v>12223.25</v>
      </c>
      <c r="I325" s="643" t="s">
        <v>2012</v>
      </c>
      <c r="L325" s="711"/>
    </row>
    <row r="326" spans="1:12" s="7" customFormat="1" ht="94.5" customHeight="1" outlineLevel="1">
      <c r="A326" s="601" t="s">
        <v>430</v>
      </c>
      <c r="B326" s="600" t="s">
        <v>1564</v>
      </c>
      <c r="C326" s="25" t="s">
        <v>344</v>
      </c>
      <c r="D326" s="612" t="s">
        <v>65</v>
      </c>
      <c r="E326" s="719">
        <v>7603.1999992319998</v>
      </c>
      <c r="F326" s="719">
        <v>0</v>
      </c>
      <c r="G326" s="719">
        <v>7603.1999992319998</v>
      </c>
      <c r="H326" s="719">
        <v>0</v>
      </c>
      <c r="I326" s="643" t="s">
        <v>1042</v>
      </c>
      <c r="L326" s="711"/>
    </row>
    <row r="327" spans="1:12" s="7" customFormat="1" ht="236.25" outlineLevel="1">
      <c r="A327" s="601" t="s">
        <v>431</v>
      </c>
      <c r="B327" s="12" t="s">
        <v>1556</v>
      </c>
      <c r="C327" s="600" t="s">
        <v>2080</v>
      </c>
      <c r="D327" s="618" t="s">
        <v>369</v>
      </c>
      <c r="E327" s="719">
        <v>2058.754499792045</v>
      </c>
      <c r="F327" s="719">
        <v>226.46249997712499</v>
      </c>
      <c r="G327" s="719">
        <v>1832.29199981492</v>
      </c>
      <c r="H327" s="719">
        <v>0</v>
      </c>
      <c r="I327" s="643" t="s">
        <v>1042</v>
      </c>
      <c r="L327" s="711"/>
    </row>
    <row r="328" spans="1:12" s="7" customFormat="1" ht="141.75" customHeight="1" outlineLevel="1">
      <c r="A328" s="601" t="s">
        <v>432</v>
      </c>
      <c r="B328" s="25" t="s">
        <v>786</v>
      </c>
      <c r="C328" s="25" t="s">
        <v>1104</v>
      </c>
      <c r="D328" s="612" t="s">
        <v>369</v>
      </c>
      <c r="E328" s="719">
        <v>591.02999994029994</v>
      </c>
      <c r="F328" s="719">
        <v>0</v>
      </c>
      <c r="G328" s="719">
        <v>591.02999994029994</v>
      </c>
      <c r="H328" s="719">
        <v>0</v>
      </c>
      <c r="I328" s="643" t="s">
        <v>787</v>
      </c>
      <c r="L328" s="711"/>
    </row>
    <row r="329" spans="1:12" s="7" customFormat="1" ht="31.5" outlineLevel="1">
      <c r="A329" s="601" t="s">
        <v>435</v>
      </c>
      <c r="B329" s="663" t="s">
        <v>327</v>
      </c>
      <c r="C329" s="25" t="s">
        <v>1226</v>
      </c>
      <c r="D329" s="618" t="s">
        <v>1</v>
      </c>
      <c r="E329" s="719">
        <v>587.55509994065096</v>
      </c>
      <c r="F329" s="719">
        <v>0</v>
      </c>
      <c r="G329" s="719">
        <v>587.55509994065096</v>
      </c>
      <c r="H329" s="719">
        <v>0</v>
      </c>
      <c r="I329" s="643" t="s">
        <v>633</v>
      </c>
      <c r="L329" s="711"/>
    </row>
    <row r="330" spans="1:12" s="7" customFormat="1" ht="47.25" customHeight="1" outlineLevel="1">
      <c r="A330" s="61" t="s">
        <v>438</v>
      </c>
      <c r="B330" s="13" t="s">
        <v>1227</v>
      </c>
      <c r="C330" s="13" t="s">
        <v>1517</v>
      </c>
      <c r="D330" s="620"/>
      <c r="E330" s="719"/>
      <c r="F330" s="719"/>
      <c r="G330" s="719"/>
      <c r="H330" s="719"/>
      <c r="I330" s="643" t="s">
        <v>2002</v>
      </c>
      <c r="L330" s="711"/>
    </row>
    <row r="331" spans="1:12" s="7" customFormat="1" ht="47.25" customHeight="1" outlineLevel="1">
      <c r="A331" s="689" t="s">
        <v>781</v>
      </c>
      <c r="B331" s="666" t="s">
        <v>1364</v>
      </c>
      <c r="C331" s="600"/>
      <c r="D331" s="629" t="s">
        <v>48</v>
      </c>
      <c r="E331" s="719">
        <v>68743.471493056219</v>
      </c>
      <c r="F331" s="719">
        <v>13061.258098680681</v>
      </c>
      <c r="G331" s="719">
        <v>55682.21339437554</v>
      </c>
      <c r="H331" s="719">
        <v>0</v>
      </c>
      <c r="I331" s="643" t="s">
        <v>2002</v>
      </c>
      <c r="L331" s="711"/>
    </row>
    <row r="332" spans="1:12" s="7" customFormat="1" ht="31.5" customHeight="1" outlineLevel="1">
      <c r="A332" s="689" t="s">
        <v>782</v>
      </c>
      <c r="B332" s="666" t="s">
        <v>1365</v>
      </c>
      <c r="C332" s="600"/>
      <c r="D332" s="629" t="s">
        <v>48</v>
      </c>
      <c r="E332" s="719">
        <v>164562.06688337756</v>
      </c>
      <c r="F332" s="719">
        <v>26329.93109734041</v>
      </c>
      <c r="G332" s="719">
        <v>138232.13578603714</v>
      </c>
      <c r="H332" s="719">
        <v>0</v>
      </c>
      <c r="I332" s="643" t="s">
        <v>2002</v>
      </c>
      <c r="L332" s="711"/>
    </row>
    <row r="333" spans="1:12" s="7" customFormat="1" ht="27.75" customHeight="1" outlineLevel="1">
      <c r="A333" s="689" t="s">
        <v>783</v>
      </c>
      <c r="B333" s="666" t="s">
        <v>1366</v>
      </c>
      <c r="C333" s="600"/>
      <c r="D333" s="629" t="s">
        <v>48</v>
      </c>
      <c r="E333" s="719">
        <v>287519.91837095754</v>
      </c>
      <c r="F333" s="719">
        <v>43127.993695643636</v>
      </c>
      <c r="G333" s="719">
        <v>244391.9246753139</v>
      </c>
      <c r="H333" s="719">
        <v>0</v>
      </c>
      <c r="I333" s="643" t="s">
        <v>2002</v>
      </c>
      <c r="L333" s="711"/>
    </row>
    <row r="334" spans="1:12" s="7" customFormat="1" ht="126" customHeight="1" outlineLevel="1">
      <c r="A334" s="50" t="s">
        <v>441</v>
      </c>
      <c r="B334" s="12" t="s">
        <v>2081</v>
      </c>
      <c r="C334" s="12" t="s">
        <v>2082</v>
      </c>
      <c r="D334" s="618" t="s">
        <v>48</v>
      </c>
      <c r="E334" s="719">
        <v>1131.9049799515897</v>
      </c>
      <c r="F334" s="719">
        <v>113.127299988573</v>
      </c>
      <c r="G334" s="719">
        <v>1018.7776799630167</v>
      </c>
      <c r="H334" s="719">
        <v>0</v>
      </c>
      <c r="I334" s="643" t="s">
        <v>1161</v>
      </c>
      <c r="L334" s="711"/>
    </row>
    <row r="335" spans="1:12" s="7" customFormat="1" ht="98.25" customHeight="1" outlineLevel="1">
      <c r="A335" s="50" t="s">
        <v>443</v>
      </c>
      <c r="B335" s="12" t="s">
        <v>73</v>
      </c>
      <c r="C335" s="12" t="s">
        <v>107</v>
      </c>
      <c r="D335" s="618" t="s">
        <v>48</v>
      </c>
      <c r="E335" s="719">
        <v>2210.8424399054438</v>
      </c>
      <c r="F335" s="719">
        <v>220.96799997767999</v>
      </c>
      <c r="G335" s="719">
        <v>1989.8744399277639</v>
      </c>
      <c r="H335" s="719">
        <v>0</v>
      </c>
      <c r="I335" s="643" t="s">
        <v>1161</v>
      </c>
      <c r="L335" s="711"/>
    </row>
    <row r="336" spans="1:12" s="7" customFormat="1" ht="108.6" customHeight="1" outlineLevel="1">
      <c r="A336" s="50" t="s">
        <v>444</v>
      </c>
      <c r="B336" s="600" t="s">
        <v>751</v>
      </c>
      <c r="C336" s="600" t="s">
        <v>639</v>
      </c>
      <c r="D336" s="629" t="s">
        <v>640</v>
      </c>
      <c r="E336" s="719">
        <v>1935.1000976200237</v>
      </c>
      <c r="F336" s="719">
        <v>295.89465643075374</v>
      </c>
      <c r="G336" s="719">
        <v>1639.20544118927</v>
      </c>
      <c r="H336" s="719">
        <v>0</v>
      </c>
      <c r="I336" s="643" t="s">
        <v>2002</v>
      </c>
      <c r="L336" s="711"/>
    </row>
    <row r="337" spans="1:12" s="7" customFormat="1" ht="115.5" customHeight="1" outlineLevel="1">
      <c r="A337" s="50" t="s">
        <v>445</v>
      </c>
      <c r="B337" s="600" t="s">
        <v>752</v>
      </c>
      <c r="C337" s="600" t="s">
        <v>639</v>
      </c>
      <c r="D337" s="629" t="s">
        <v>640</v>
      </c>
      <c r="E337" s="719">
        <v>2955.1499997015003</v>
      </c>
      <c r="F337" s="719">
        <v>451.86563322295069</v>
      </c>
      <c r="G337" s="719">
        <v>2503.2843664785496</v>
      </c>
      <c r="H337" s="719">
        <v>0</v>
      </c>
      <c r="I337" s="643" t="s">
        <v>2002</v>
      </c>
      <c r="L337" s="711"/>
    </row>
    <row r="338" spans="1:12" s="7" customFormat="1" ht="100.5" customHeight="1" outlineLevel="1">
      <c r="A338" s="166" t="s">
        <v>446</v>
      </c>
      <c r="B338" s="633" t="s">
        <v>641</v>
      </c>
      <c r="C338" s="633" t="s">
        <v>750</v>
      </c>
      <c r="D338" s="623" t="s">
        <v>749</v>
      </c>
      <c r="E338" s="719">
        <v>295.63636276609617</v>
      </c>
      <c r="F338" s="719">
        <v>27.222342051403132</v>
      </c>
      <c r="G338" s="719">
        <v>268.41402071469304</v>
      </c>
      <c r="H338" s="719">
        <v>0</v>
      </c>
      <c r="I338" s="643" t="s">
        <v>2002</v>
      </c>
      <c r="L338" s="711"/>
    </row>
    <row r="339" spans="1:12" s="7" customFormat="1" ht="29.25" customHeight="1" outlineLevel="1">
      <c r="A339" s="739" t="s">
        <v>526</v>
      </c>
      <c r="B339" s="740"/>
      <c r="C339" s="740"/>
      <c r="D339" s="662"/>
      <c r="E339" s="719"/>
      <c r="F339" s="719"/>
      <c r="G339" s="719"/>
      <c r="H339" s="719"/>
      <c r="I339" s="643"/>
      <c r="L339" s="711"/>
    </row>
    <row r="340" spans="1:12" s="7" customFormat="1" ht="129.75" customHeight="1" outlineLevel="1">
      <c r="A340" s="167" t="s">
        <v>450</v>
      </c>
      <c r="B340" s="162" t="s">
        <v>1027</v>
      </c>
      <c r="C340" s="690" t="s">
        <v>2083</v>
      </c>
      <c r="D340" s="628" t="s">
        <v>1</v>
      </c>
      <c r="E340" s="720">
        <v>596.81361833858296</v>
      </c>
      <c r="F340" s="719">
        <v>48.920417964254199</v>
      </c>
      <c r="G340" s="719">
        <v>547.89320037432879</v>
      </c>
      <c r="H340" s="719">
        <v>0</v>
      </c>
      <c r="I340" s="643" t="s">
        <v>524</v>
      </c>
      <c r="L340" s="711"/>
    </row>
    <row r="341" spans="1:12" s="7" customFormat="1" ht="107.25" customHeight="1" outlineLevel="1">
      <c r="A341" s="24" t="s">
        <v>451</v>
      </c>
      <c r="B341" s="600" t="s">
        <v>1028</v>
      </c>
      <c r="C341" s="33" t="s">
        <v>2084</v>
      </c>
      <c r="D341" s="612" t="s">
        <v>1</v>
      </c>
      <c r="E341" s="720">
        <v>1078.7650824754992</v>
      </c>
      <c r="F341" s="719">
        <v>88.421920584337172</v>
      </c>
      <c r="G341" s="719">
        <v>990.34316189116203</v>
      </c>
      <c r="H341" s="719">
        <v>0</v>
      </c>
      <c r="I341" s="643" t="s">
        <v>496</v>
      </c>
      <c r="L341" s="711"/>
    </row>
    <row r="342" spans="1:12" s="7" customFormat="1" ht="107.25" customHeight="1" outlineLevel="1">
      <c r="A342" s="24" t="s">
        <v>1368</v>
      </c>
      <c r="B342" s="600" t="s">
        <v>1367</v>
      </c>
      <c r="C342" s="33" t="s">
        <v>2085</v>
      </c>
      <c r="D342" s="612" t="s">
        <v>1</v>
      </c>
      <c r="E342" s="720">
        <v>1297.3670992246809</v>
      </c>
      <c r="F342" s="719">
        <v>205.18498339322036</v>
      </c>
      <c r="G342" s="719">
        <v>1092.1821158314606</v>
      </c>
      <c r="H342" s="719">
        <v>0</v>
      </c>
      <c r="I342" s="643" t="s">
        <v>496</v>
      </c>
      <c r="L342" s="711"/>
    </row>
    <row r="343" spans="1:12" s="7" customFormat="1" ht="152.25" customHeight="1" outlineLevel="1">
      <c r="A343" s="24" t="s">
        <v>452</v>
      </c>
      <c r="B343" s="600" t="s">
        <v>1018</v>
      </c>
      <c r="C343" s="33" t="s">
        <v>2086</v>
      </c>
      <c r="D343" s="612" t="s">
        <v>1</v>
      </c>
      <c r="E343" s="720">
        <v>631.70760057987172</v>
      </c>
      <c r="F343" s="719">
        <v>51.777084706692399</v>
      </c>
      <c r="G343" s="719">
        <v>579.93051587317927</v>
      </c>
      <c r="H343" s="719">
        <v>0</v>
      </c>
      <c r="I343" s="643" t="s">
        <v>497</v>
      </c>
      <c r="L343" s="711"/>
    </row>
    <row r="344" spans="1:12" s="7" customFormat="1" ht="129.75" customHeight="1" outlineLevel="1">
      <c r="A344" s="24" t="s">
        <v>453</v>
      </c>
      <c r="B344" s="600" t="s">
        <v>1019</v>
      </c>
      <c r="C344" s="33" t="s">
        <v>2087</v>
      </c>
      <c r="D344" s="612" t="s">
        <v>1</v>
      </c>
      <c r="E344" s="720">
        <v>1113.6571071697254</v>
      </c>
      <c r="F344" s="719">
        <v>91.285324748337729</v>
      </c>
      <c r="G344" s="719">
        <v>1022.3717824213876</v>
      </c>
      <c r="H344" s="719">
        <v>0</v>
      </c>
      <c r="I344" s="643" t="s">
        <v>497</v>
      </c>
      <c r="L344" s="711"/>
    </row>
    <row r="345" spans="1:12" s="7" customFormat="1" ht="153.6" customHeight="1" outlineLevel="1">
      <c r="A345" s="24" t="s">
        <v>1371</v>
      </c>
      <c r="B345" s="600" t="s">
        <v>1369</v>
      </c>
      <c r="C345" s="33" t="s">
        <v>2088</v>
      </c>
      <c r="D345" s="612" t="s">
        <v>1</v>
      </c>
      <c r="E345" s="720">
        <v>1332.2567987603106</v>
      </c>
      <c r="F345" s="719">
        <v>210.70314604322033</v>
      </c>
      <c r="G345" s="719">
        <v>1121.5536527170902</v>
      </c>
      <c r="H345" s="719">
        <v>0</v>
      </c>
      <c r="I345" s="643" t="s">
        <v>497</v>
      </c>
      <c r="L345" s="711"/>
    </row>
    <row r="346" spans="1:12" s="7" customFormat="1" ht="86.25" customHeight="1" outlineLevel="1">
      <c r="A346" s="24" t="s">
        <v>454</v>
      </c>
      <c r="B346" s="600" t="s">
        <v>1029</v>
      </c>
      <c r="C346" s="33" t="s">
        <v>2089</v>
      </c>
      <c r="D346" s="612" t="s">
        <v>1</v>
      </c>
      <c r="E346" s="720">
        <v>841.18793944492688</v>
      </c>
      <c r="F346" s="719">
        <v>68.950772269133381</v>
      </c>
      <c r="G346" s="719">
        <v>772.2371671757935</v>
      </c>
      <c r="H346" s="719">
        <v>0</v>
      </c>
      <c r="I346" s="643" t="s">
        <v>496</v>
      </c>
      <c r="L346" s="711"/>
    </row>
    <row r="347" spans="1:12" s="7" customFormat="1" ht="91.5" customHeight="1" outlineLevel="1">
      <c r="A347" s="24" t="s">
        <v>455</v>
      </c>
      <c r="B347" s="600" t="s">
        <v>1030</v>
      </c>
      <c r="C347" s="33" t="s">
        <v>2090</v>
      </c>
      <c r="D347" s="612" t="s">
        <v>1</v>
      </c>
      <c r="E347" s="720">
        <v>1323.1394035818432</v>
      </c>
      <c r="F347" s="719">
        <v>108.45227488921635</v>
      </c>
      <c r="G347" s="719">
        <v>1214.6871286926269</v>
      </c>
      <c r="H347" s="719">
        <v>0</v>
      </c>
      <c r="I347" s="643" t="s">
        <v>496</v>
      </c>
      <c r="L347" s="711"/>
    </row>
    <row r="348" spans="1:12" s="7" customFormat="1" ht="91.5" customHeight="1" outlineLevel="1">
      <c r="A348" s="24" t="s">
        <v>1372</v>
      </c>
      <c r="B348" s="600" t="s">
        <v>1370</v>
      </c>
      <c r="C348" s="33" t="s">
        <v>2085</v>
      </c>
      <c r="D348" s="612" t="s">
        <v>1</v>
      </c>
      <c r="E348" s="720">
        <v>1541.7389543943841</v>
      </c>
      <c r="F348" s="719">
        <v>243.83359339322035</v>
      </c>
      <c r="G348" s="719">
        <v>1297.9053610011638</v>
      </c>
      <c r="H348" s="719">
        <v>0</v>
      </c>
      <c r="I348" s="643" t="s">
        <v>1125</v>
      </c>
      <c r="L348" s="711"/>
    </row>
    <row r="349" spans="1:12" s="7" customFormat="1" ht="91.5" customHeight="1" outlineLevel="1">
      <c r="A349" s="24" t="s">
        <v>456</v>
      </c>
      <c r="B349" s="600" t="s">
        <v>1126</v>
      </c>
      <c r="C349" s="33" t="s">
        <v>2091</v>
      </c>
      <c r="D349" s="612" t="s">
        <v>1</v>
      </c>
      <c r="E349" s="720">
        <v>497.02775549936621</v>
      </c>
      <c r="F349" s="719">
        <v>49.603592510676933</v>
      </c>
      <c r="G349" s="719">
        <v>447.42416298868926</v>
      </c>
      <c r="H349" s="719">
        <v>0</v>
      </c>
      <c r="I349" s="643" t="s">
        <v>1125</v>
      </c>
      <c r="L349" s="711"/>
    </row>
    <row r="350" spans="1:12" s="7" customFormat="1" ht="91.5" customHeight="1" outlineLevel="1">
      <c r="A350" s="24" t="s">
        <v>459</v>
      </c>
      <c r="B350" s="600" t="s">
        <v>1127</v>
      </c>
      <c r="C350" s="33" t="s">
        <v>2092</v>
      </c>
      <c r="D350" s="612" t="s">
        <v>1</v>
      </c>
      <c r="E350" s="720">
        <v>906.25206980033704</v>
      </c>
      <c r="F350" s="719">
        <v>89.107116357228605</v>
      </c>
      <c r="G350" s="719">
        <v>817.14495344310842</v>
      </c>
      <c r="H350" s="719">
        <v>0</v>
      </c>
      <c r="I350" s="643" t="s">
        <v>1125</v>
      </c>
      <c r="L350" s="711"/>
    </row>
    <row r="351" spans="1:12" s="7" customFormat="1" ht="91.5" customHeight="1" outlineLevel="1">
      <c r="A351" s="24" t="s">
        <v>1373</v>
      </c>
      <c r="B351" s="600" t="s">
        <v>1374</v>
      </c>
      <c r="C351" s="33" t="s">
        <v>2093</v>
      </c>
      <c r="D351" s="612" t="s">
        <v>1</v>
      </c>
      <c r="E351" s="720">
        <v>1088.4796260713977</v>
      </c>
      <c r="F351" s="719">
        <v>206.50630339322035</v>
      </c>
      <c r="G351" s="719">
        <v>881.97332267817728</v>
      </c>
      <c r="H351" s="719">
        <v>0</v>
      </c>
      <c r="I351" s="643" t="s">
        <v>1125</v>
      </c>
      <c r="L351" s="711"/>
    </row>
    <row r="352" spans="1:12" s="7" customFormat="1" ht="91.5" customHeight="1" outlineLevel="1">
      <c r="A352" s="24" t="s">
        <v>462</v>
      </c>
      <c r="B352" s="600" t="s">
        <v>1031</v>
      </c>
      <c r="C352" s="35" t="s">
        <v>528</v>
      </c>
      <c r="D352" s="612" t="s">
        <v>67</v>
      </c>
      <c r="E352" s="720">
        <v>45.895326671541</v>
      </c>
      <c r="F352" s="719">
        <v>4.1649473680003508</v>
      </c>
      <c r="G352" s="719">
        <v>41.730379303540651</v>
      </c>
      <c r="H352" s="719">
        <v>0</v>
      </c>
      <c r="I352" s="643" t="s">
        <v>1677</v>
      </c>
      <c r="L352" s="711"/>
    </row>
    <row r="353" spans="1:12" s="7" customFormat="1" ht="91.5" customHeight="1" outlineLevel="1">
      <c r="A353" s="24" t="s">
        <v>463</v>
      </c>
      <c r="B353" s="600" t="s">
        <v>1032</v>
      </c>
      <c r="C353" s="600" t="s">
        <v>2094</v>
      </c>
      <c r="D353" s="612" t="s">
        <v>67</v>
      </c>
      <c r="E353" s="720">
        <v>82.883336653539516</v>
      </c>
      <c r="F353" s="719">
        <v>9.2504798051123842</v>
      </c>
      <c r="G353" s="719">
        <v>73.632856848427139</v>
      </c>
      <c r="H353" s="719">
        <v>0</v>
      </c>
      <c r="I353" s="643" t="s">
        <v>1677</v>
      </c>
      <c r="L353" s="711"/>
    </row>
    <row r="354" spans="1:12" s="7" customFormat="1" ht="100.5" customHeight="1" outlineLevel="1">
      <c r="A354" s="24" t="s">
        <v>466</v>
      </c>
      <c r="B354" s="600" t="s">
        <v>2095</v>
      </c>
      <c r="C354" s="600" t="s">
        <v>530</v>
      </c>
      <c r="D354" s="612" t="s">
        <v>67</v>
      </c>
      <c r="E354" s="720">
        <v>32.156922963941561</v>
      </c>
      <c r="F354" s="719">
        <v>3.5910456927348151</v>
      </c>
      <c r="G354" s="719">
        <v>28.565877271206745</v>
      </c>
      <c r="H354" s="719">
        <v>0</v>
      </c>
      <c r="I354" s="643" t="s">
        <v>1677</v>
      </c>
      <c r="L354" s="711"/>
    </row>
    <row r="355" spans="1:12" s="7" customFormat="1" ht="82.5" customHeight="1" outlineLevel="1">
      <c r="A355" s="24" t="s">
        <v>469</v>
      </c>
      <c r="B355" s="600" t="s">
        <v>2096</v>
      </c>
      <c r="C355" s="600" t="s">
        <v>531</v>
      </c>
      <c r="D355" s="612" t="s">
        <v>67</v>
      </c>
      <c r="E355" s="720">
        <v>75.636706126454087</v>
      </c>
      <c r="F355" s="719">
        <v>14.598070272457436</v>
      </c>
      <c r="G355" s="719">
        <v>61.038635853996652</v>
      </c>
      <c r="H355" s="719">
        <v>0</v>
      </c>
      <c r="I355" s="643" t="s">
        <v>1677</v>
      </c>
      <c r="L355" s="711"/>
    </row>
    <row r="356" spans="1:12" s="7" customFormat="1" ht="94.5" customHeight="1" outlineLevel="1">
      <c r="A356" s="24" t="s">
        <v>472</v>
      </c>
      <c r="B356" s="600" t="s">
        <v>2097</v>
      </c>
      <c r="C356" s="600" t="s">
        <v>532</v>
      </c>
      <c r="D356" s="612" t="s">
        <v>67</v>
      </c>
      <c r="E356" s="720">
        <v>67.93716119142583</v>
      </c>
      <c r="F356" s="719">
        <v>7.57959925764853</v>
      </c>
      <c r="G356" s="719">
        <v>60.357561933777298</v>
      </c>
      <c r="H356" s="719">
        <v>0</v>
      </c>
      <c r="I356" s="643" t="s">
        <v>1677</v>
      </c>
      <c r="L356" s="711"/>
    </row>
    <row r="357" spans="1:12" s="7" customFormat="1" ht="82.5" customHeight="1" outlineLevel="1">
      <c r="A357" s="24" t="s">
        <v>473</v>
      </c>
      <c r="B357" s="600" t="s">
        <v>2098</v>
      </c>
      <c r="C357" s="600" t="s">
        <v>533</v>
      </c>
      <c r="D357" s="612" t="s">
        <v>67</v>
      </c>
      <c r="E357" s="720">
        <v>105.83099998931</v>
      </c>
      <c r="F357" s="719">
        <v>11.810699998806999</v>
      </c>
      <c r="G357" s="719">
        <v>94.020299990503005</v>
      </c>
      <c r="H357" s="719">
        <v>0</v>
      </c>
      <c r="I357" s="643" t="s">
        <v>1677</v>
      </c>
      <c r="L357" s="711"/>
    </row>
    <row r="358" spans="1:12" s="7" customFormat="1" ht="48.75" customHeight="1" outlineLevel="1">
      <c r="A358" s="24" t="s">
        <v>474</v>
      </c>
      <c r="B358" s="600" t="s">
        <v>2099</v>
      </c>
      <c r="C358" s="600" t="s">
        <v>534</v>
      </c>
      <c r="D358" s="612" t="s">
        <v>67</v>
      </c>
      <c r="E358" s="720">
        <v>41.065199995851998</v>
      </c>
      <c r="F358" s="719">
        <v>4.583699999537</v>
      </c>
      <c r="G358" s="719">
        <v>36.481499996314994</v>
      </c>
      <c r="H358" s="719">
        <v>0</v>
      </c>
      <c r="I358" s="643" t="s">
        <v>1677</v>
      </c>
      <c r="L358" s="711"/>
    </row>
    <row r="359" spans="1:12" s="7" customFormat="1" ht="48.75" customHeight="1" outlineLevel="1">
      <c r="A359" s="24" t="s">
        <v>475</v>
      </c>
      <c r="B359" s="600" t="s">
        <v>1036</v>
      </c>
      <c r="C359" s="600" t="s">
        <v>535</v>
      </c>
      <c r="D359" s="612" t="s">
        <v>67</v>
      </c>
      <c r="E359" s="720">
        <v>96.574499990245002</v>
      </c>
      <c r="F359" s="719">
        <v>10.781099998911001</v>
      </c>
      <c r="G359" s="719">
        <v>85.793399991333999</v>
      </c>
      <c r="H359" s="719">
        <v>0</v>
      </c>
      <c r="I359" s="643" t="s">
        <v>1677</v>
      </c>
      <c r="L359" s="711"/>
    </row>
    <row r="360" spans="1:12" s="7" customFormat="1" ht="25.5" customHeight="1" outlineLevel="1">
      <c r="A360" s="24" t="s">
        <v>476</v>
      </c>
      <c r="B360" s="600" t="s">
        <v>1553</v>
      </c>
      <c r="C360" s="600" t="s">
        <v>1537</v>
      </c>
      <c r="D360" s="612" t="s">
        <v>67</v>
      </c>
      <c r="E360" s="720">
        <v>139.56029998590299</v>
      </c>
      <c r="F360" s="719">
        <v>15.572699998427</v>
      </c>
      <c r="G360" s="719">
        <v>123.98759998747599</v>
      </c>
      <c r="H360" s="719">
        <v>0</v>
      </c>
      <c r="I360" s="643" t="s">
        <v>1677</v>
      </c>
      <c r="L360" s="711"/>
    </row>
    <row r="361" spans="1:12" s="7" customFormat="1" ht="30" customHeight="1" outlineLevel="1">
      <c r="A361" s="24" t="s">
        <v>477</v>
      </c>
      <c r="B361" s="600" t="s">
        <v>433</v>
      </c>
      <c r="C361" s="600" t="s">
        <v>434</v>
      </c>
      <c r="D361" s="612" t="s">
        <v>67</v>
      </c>
      <c r="E361" s="720">
        <v>102.544199989642</v>
      </c>
      <c r="F361" s="719">
        <v>11.444399998844</v>
      </c>
      <c r="G361" s="719">
        <v>91.09979999079799</v>
      </c>
      <c r="H361" s="719">
        <v>0</v>
      </c>
      <c r="I361" s="643" t="s">
        <v>1677</v>
      </c>
      <c r="L361" s="711"/>
    </row>
    <row r="362" spans="1:12" s="7" customFormat="1" ht="76.150000000000006" customHeight="1" outlineLevel="1">
      <c r="A362" s="24" t="s">
        <v>480</v>
      </c>
      <c r="B362" s="600" t="s">
        <v>547</v>
      </c>
      <c r="C362" s="35" t="s">
        <v>548</v>
      </c>
      <c r="D362" s="629" t="s">
        <v>67</v>
      </c>
      <c r="E362" s="720">
        <v>94.723199990432008</v>
      </c>
      <c r="F362" s="719">
        <v>10.573199998931999</v>
      </c>
      <c r="G362" s="719">
        <v>84.14999999150001</v>
      </c>
      <c r="H362" s="719">
        <v>0</v>
      </c>
      <c r="I362" s="643" t="s">
        <v>1677</v>
      </c>
      <c r="L362" s="711"/>
    </row>
    <row r="363" spans="1:12" s="7" customFormat="1" ht="66" customHeight="1" outlineLevel="1">
      <c r="A363" s="24" t="s">
        <v>482</v>
      </c>
      <c r="B363" s="600" t="s">
        <v>549</v>
      </c>
      <c r="C363" s="35" t="s">
        <v>550</v>
      </c>
      <c r="D363" s="629" t="s">
        <v>67</v>
      </c>
      <c r="E363" s="720">
        <v>111.69845573838137</v>
      </c>
      <c r="F363" s="719">
        <v>9.7702727809679892</v>
      </c>
      <c r="G363" s="719">
        <v>101.92818295741338</v>
      </c>
      <c r="H363" s="719">
        <v>0</v>
      </c>
      <c r="I363" s="643" t="s">
        <v>1677</v>
      </c>
      <c r="L363" s="711"/>
    </row>
    <row r="364" spans="1:12" s="7" customFormat="1" ht="80.25" customHeight="1" outlineLevel="1">
      <c r="A364" s="24" t="s">
        <v>484</v>
      </c>
      <c r="B364" s="600" t="s">
        <v>457</v>
      </c>
      <c r="C364" s="35" t="s">
        <v>458</v>
      </c>
      <c r="D364" s="629" t="s">
        <v>67</v>
      </c>
      <c r="E364" s="720">
        <v>51.658199994782002</v>
      </c>
      <c r="F364" s="719">
        <v>5.7617999994179998</v>
      </c>
      <c r="G364" s="719">
        <v>45.896399995364</v>
      </c>
      <c r="H364" s="719">
        <v>0</v>
      </c>
      <c r="I364" s="643" t="s">
        <v>2002</v>
      </c>
      <c r="L364" s="711"/>
    </row>
    <row r="365" spans="1:12" s="7" customFormat="1" ht="61.5" customHeight="1" outlineLevel="1">
      <c r="A365" s="169" t="s">
        <v>487</v>
      </c>
      <c r="B365" s="633" t="s">
        <v>460</v>
      </c>
      <c r="C365" s="630" t="s">
        <v>461</v>
      </c>
      <c r="D365" s="623" t="s">
        <v>67</v>
      </c>
      <c r="E365" s="720">
        <v>106.39529998925299</v>
      </c>
      <c r="F365" s="719">
        <v>11.870099998801001</v>
      </c>
      <c r="G365" s="719">
        <v>94.525199990451995</v>
      </c>
      <c r="H365" s="719">
        <v>0</v>
      </c>
      <c r="I365" s="643" t="s">
        <v>2002</v>
      </c>
      <c r="L365" s="711"/>
    </row>
    <row r="366" spans="1:12" s="7" customFormat="1" ht="48.75" customHeight="1" outlineLevel="1">
      <c r="A366" s="739" t="s">
        <v>525</v>
      </c>
      <c r="B366" s="740"/>
      <c r="C366" s="740"/>
      <c r="D366" s="662"/>
      <c r="E366" s="719"/>
      <c r="F366" s="719"/>
      <c r="G366" s="719"/>
      <c r="H366" s="719"/>
      <c r="I366" s="643"/>
      <c r="L366" s="711"/>
    </row>
    <row r="367" spans="1:12" s="7" customFormat="1" ht="48.75" customHeight="1" outlineLevel="1">
      <c r="A367" s="691" t="s">
        <v>489</v>
      </c>
      <c r="B367" s="692" t="s">
        <v>1015</v>
      </c>
      <c r="C367" s="693"/>
      <c r="D367" s="694"/>
      <c r="E367" s="719"/>
      <c r="F367" s="719"/>
      <c r="G367" s="719"/>
      <c r="H367" s="719"/>
      <c r="I367" s="643"/>
      <c r="L367" s="711"/>
    </row>
    <row r="368" spans="1:12" s="7" customFormat="1" ht="69" customHeight="1" outlineLevel="1">
      <c r="A368" s="695" t="s">
        <v>1385</v>
      </c>
      <c r="B368" s="600" t="s">
        <v>1390</v>
      </c>
      <c r="C368" s="12" t="s">
        <v>1558</v>
      </c>
      <c r="D368" s="618" t="s">
        <v>1386</v>
      </c>
      <c r="E368" s="719">
        <v>3249.9720000000002</v>
      </c>
      <c r="F368" s="719">
        <v>0</v>
      </c>
      <c r="G368" s="719">
        <v>3249.9720000000002</v>
      </c>
      <c r="H368" s="719">
        <v>0</v>
      </c>
      <c r="I368" s="643" t="s">
        <v>1557</v>
      </c>
      <c r="L368" s="711"/>
    </row>
    <row r="369" spans="1:12" s="7" customFormat="1" ht="62.25" customHeight="1" outlineLevel="1">
      <c r="A369" s="685" t="s">
        <v>1204</v>
      </c>
      <c r="B369" s="12" t="s">
        <v>1011</v>
      </c>
      <c r="C369" s="12" t="s">
        <v>2100</v>
      </c>
      <c r="D369" s="618" t="s">
        <v>48</v>
      </c>
      <c r="E369" s="719">
        <v>1291.0490998695909</v>
      </c>
      <c r="F369" s="719">
        <v>162.69659998356599</v>
      </c>
      <c r="G369" s="719">
        <v>1128.3524998860248</v>
      </c>
      <c r="H369" s="719">
        <v>0</v>
      </c>
      <c r="I369" s="643" t="s">
        <v>2002</v>
      </c>
      <c r="L369" s="711"/>
    </row>
    <row r="370" spans="1:12" s="7" customFormat="1" ht="43.5" customHeight="1" outlineLevel="1">
      <c r="A370" s="685" t="s">
        <v>1205</v>
      </c>
      <c r="B370" s="12" t="s">
        <v>1108</v>
      </c>
      <c r="C370" s="12" t="s">
        <v>1109</v>
      </c>
      <c r="D370" s="618" t="s">
        <v>48</v>
      </c>
      <c r="E370" s="719">
        <v>1813.5224377746433</v>
      </c>
      <c r="F370" s="719">
        <v>202.40774560553459</v>
      </c>
      <c r="G370" s="719">
        <v>1611.1146921691088</v>
      </c>
      <c r="H370" s="719">
        <v>0</v>
      </c>
      <c r="I370" s="643" t="s">
        <v>2002</v>
      </c>
      <c r="L370" s="711"/>
    </row>
    <row r="371" spans="1:12" s="7" customFormat="1" ht="63.6" customHeight="1" outlineLevel="1">
      <c r="A371" s="685" t="s">
        <v>1206</v>
      </c>
      <c r="B371" s="12" t="s">
        <v>1012</v>
      </c>
      <c r="C371" s="12" t="s">
        <v>1013</v>
      </c>
      <c r="D371" s="618" t="s">
        <v>48</v>
      </c>
      <c r="E371" s="719">
        <v>274.21915305337615</v>
      </c>
      <c r="F371" s="719">
        <v>30.599480915610147</v>
      </c>
      <c r="G371" s="719">
        <v>243.619672137766</v>
      </c>
      <c r="H371" s="719">
        <v>0</v>
      </c>
      <c r="I371" s="643" t="s">
        <v>2002</v>
      </c>
      <c r="L371" s="711"/>
    </row>
    <row r="372" spans="1:12" s="7" customFormat="1" ht="63.6" customHeight="1" outlineLevel="1">
      <c r="A372" s="685" t="s">
        <v>1207</v>
      </c>
      <c r="B372" s="12" t="s">
        <v>1539</v>
      </c>
      <c r="C372" s="12" t="s">
        <v>1375</v>
      </c>
      <c r="D372" s="618" t="s">
        <v>48</v>
      </c>
      <c r="E372" s="719">
        <v>385.50744117046634</v>
      </c>
      <c r="F372" s="719">
        <v>43.017883534288572</v>
      </c>
      <c r="G372" s="719">
        <v>342.48955763617778</v>
      </c>
      <c r="H372" s="719">
        <v>0</v>
      </c>
      <c r="I372" s="643" t="s">
        <v>2002</v>
      </c>
      <c r="L372" s="711"/>
    </row>
    <row r="373" spans="1:12" s="7" customFormat="1" ht="93" customHeight="1" outlineLevel="1">
      <c r="A373" s="685" t="s">
        <v>1208</v>
      </c>
      <c r="B373" s="12" t="s">
        <v>1421</v>
      </c>
      <c r="C373" s="12" t="s">
        <v>1422</v>
      </c>
      <c r="D373" s="618" t="s">
        <v>48</v>
      </c>
      <c r="E373" s="719">
        <v>650</v>
      </c>
      <c r="F373" s="719">
        <v>65</v>
      </c>
      <c r="G373" s="719">
        <v>585</v>
      </c>
      <c r="H373" s="719">
        <v>0</v>
      </c>
      <c r="I373" s="643" t="s">
        <v>2002</v>
      </c>
      <c r="L373" s="711"/>
    </row>
    <row r="374" spans="1:12" s="7" customFormat="1" ht="30" customHeight="1" outlineLevel="1">
      <c r="A374" s="685" t="s">
        <v>1209</v>
      </c>
      <c r="B374" s="12" t="s">
        <v>1540</v>
      </c>
      <c r="C374" s="12" t="s">
        <v>1014</v>
      </c>
      <c r="D374" s="618" t="s">
        <v>48</v>
      </c>
      <c r="E374" s="719">
        <v>424.05818528751297</v>
      </c>
      <c r="F374" s="719">
        <v>47.319671887717433</v>
      </c>
      <c r="G374" s="719">
        <v>376.73851339979552</v>
      </c>
      <c r="H374" s="719">
        <v>0</v>
      </c>
      <c r="I374" s="643" t="s">
        <v>2002</v>
      </c>
      <c r="L374" s="711"/>
    </row>
    <row r="375" spans="1:12" s="7" customFormat="1" ht="36.75" customHeight="1" outlineLevel="1">
      <c r="A375" s="685" t="s">
        <v>1210</v>
      </c>
      <c r="B375" s="12" t="s">
        <v>1020</v>
      </c>
      <c r="C375" s="12" t="s">
        <v>1567</v>
      </c>
      <c r="D375" s="618" t="s">
        <v>48</v>
      </c>
      <c r="E375" s="719">
        <v>909.8453640850056</v>
      </c>
      <c r="F375" s="719">
        <v>101.5275393584793</v>
      </c>
      <c r="G375" s="719">
        <v>808.31782472652628</v>
      </c>
      <c r="H375" s="719">
        <v>0</v>
      </c>
      <c r="I375" s="643" t="s">
        <v>2002</v>
      </c>
      <c r="L375" s="711"/>
    </row>
    <row r="376" spans="1:12" s="7" customFormat="1" ht="33" customHeight="1" outlineLevel="1">
      <c r="A376" s="685" t="s">
        <v>1211</v>
      </c>
      <c r="B376" s="12" t="s">
        <v>1378</v>
      </c>
      <c r="C376" s="12" t="s">
        <v>1380</v>
      </c>
      <c r="D376" s="618" t="s">
        <v>48</v>
      </c>
      <c r="E376" s="719">
        <v>1006.1369999999997</v>
      </c>
      <c r="F376" s="719">
        <v>132.11899999999997</v>
      </c>
      <c r="G376" s="719">
        <v>874.0179999999998</v>
      </c>
      <c r="H376" s="719">
        <v>0</v>
      </c>
      <c r="I376" s="643" t="s">
        <v>2002</v>
      </c>
      <c r="L376" s="711"/>
    </row>
    <row r="377" spans="1:12" s="7" customFormat="1" ht="84" customHeight="1" outlineLevel="1">
      <c r="A377" s="685" t="s">
        <v>1379</v>
      </c>
      <c r="B377" s="600" t="s">
        <v>2101</v>
      </c>
      <c r="C377" s="600" t="s">
        <v>2102</v>
      </c>
      <c r="D377" s="618" t="s">
        <v>48</v>
      </c>
      <c r="E377" s="719">
        <v>1695.4343999999999</v>
      </c>
      <c r="F377" s="719">
        <v>169.54344</v>
      </c>
      <c r="G377" s="719">
        <v>1525.89096</v>
      </c>
      <c r="H377" s="719">
        <v>0</v>
      </c>
      <c r="I377" s="643" t="s">
        <v>2002</v>
      </c>
      <c r="L377" s="711"/>
    </row>
    <row r="378" spans="1:12" s="7" customFormat="1" ht="84" customHeight="1" outlineLevel="1">
      <c r="A378" s="685" t="s">
        <v>1398</v>
      </c>
      <c r="B378" s="12" t="s">
        <v>1541</v>
      </c>
      <c r="C378" s="12" t="s">
        <v>1399</v>
      </c>
      <c r="D378" s="618" t="s">
        <v>48</v>
      </c>
      <c r="E378" s="719">
        <v>1473.8229000000001</v>
      </c>
      <c r="F378" s="719">
        <v>147.38229000000001</v>
      </c>
      <c r="G378" s="719">
        <v>1326.4406100000001</v>
      </c>
      <c r="H378" s="719">
        <v>0</v>
      </c>
      <c r="I378" s="643" t="s">
        <v>1401</v>
      </c>
      <c r="L378" s="711"/>
    </row>
    <row r="379" spans="1:12" s="7" customFormat="1" ht="94.5" customHeight="1" outlineLevel="1">
      <c r="A379" s="685" t="s">
        <v>1212</v>
      </c>
      <c r="B379" s="12" t="s">
        <v>2103</v>
      </c>
      <c r="C379" s="12" t="s">
        <v>2104</v>
      </c>
      <c r="D379" s="618" t="s">
        <v>48</v>
      </c>
      <c r="E379" s="719">
        <v>717.85889992748901</v>
      </c>
      <c r="F379" s="719">
        <v>0</v>
      </c>
      <c r="G379" s="719">
        <v>717.85889992748901</v>
      </c>
      <c r="H379" s="719">
        <v>0</v>
      </c>
      <c r="I379" s="643" t="s">
        <v>2002</v>
      </c>
      <c r="L379" s="711"/>
    </row>
    <row r="380" spans="1:12" s="7" customFormat="1" ht="31.5" outlineLevel="1">
      <c r="A380" s="685" t="s">
        <v>1213</v>
      </c>
      <c r="B380" s="600" t="s">
        <v>912</v>
      </c>
      <c r="C380" s="600" t="s">
        <v>1307</v>
      </c>
      <c r="D380" s="612" t="s">
        <v>48</v>
      </c>
      <c r="E380" s="719">
        <v>15.221774807622753</v>
      </c>
      <c r="F380" s="719">
        <v>0</v>
      </c>
      <c r="G380" s="719">
        <v>15.221774807622753</v>
      </c>
      <c r="H380" s="719">
        <v>0</v>
      </c>
      <c r="I380" s="643" t="s">
        <v>2002</v>
      </c>
      <c r="L380" s="711"/>
    </row>
    <row r="381" spans="1:12" s="7" customFormat="1" ht="47.25" outlineLevel="1">
      <c r="A381" s="685" t="s">
        <v>1306</v>
      </c>
      <c r="B381" s="600" t="s">
        <v>1308</v>
      </c>
      <c r="C381" s="600" t="s">
        <v>1309</v>
      </c>
      <c r="D381" s="612" t="s">
        <v>48</v>
      </c>
      <c r="E381" s="719">
        <v>53.276211826679635</v>
      </c>
      <c r="F381" s="719">
        <v>0</v>
      </c>
      <c r="G381" s="719">
        <v>53.276211826679635</v>
      </c>
      <c r="H381" s="719">
        <v>0</v>
      </c>
      <c r="I381" s="643" t="s">
        <v>2002</v>
      </c>
      <c r="L381" s="711"/>
    </row>
    <row r="382" spans="1:12" s="7" customFormat="1" ht="31.5" outlineLevel="1">
      <c r="A382" s="696" t="s">
        <v>491</v>
      </c>
      <c r="B382" s="13" t="s">
        <v>1115</v>
      </c>
      <c r="C382" s="13"/>
      <c r="D382" s="611"/>
      <c r="E382" s="719"/>
      <c r="F382" s="719"/>
      <c r="G382" s="719"/>
      <c r="H382" s="719"/>
      <c r="I382" s="643" t="s">
        <v>2002</v>
      </c>
      <c r="L382" s="711"/>
    </row>
    <row r="383" spans="1:12" s="7" customFormat="1" ht="141.75" outlineLevel="1">
      <c r="A383" s="685" t="s">
        <v>1112</v>
      </c>
      <c r="B383" s="600" t="s">
        <v>1116</v>
      </c>
      <c r="C383" s="600" t="s">
        <v>1117</v>
      </c>
      <c r="D383" s="612" t="s">
        <v>48</v>
      </c>
      <c r="E383" s="719">
        <v>841.49999991499999</v>
      </c>
      <c r="F383" s="719">
        <v>0</v>
      </c>
      <c r="G383" s="719">
        <v>841.49999991499999</v>
      </c>
      <c r="H383" s="719">
        <v>0</v>
      </c>
      <c r="I383" s="643" t="s">
        <v>2002</v>
      </c>
      <c r="L383" s="711"/>
    </row>
    <row r="384" spans="1:12" s="7" customFormat="1" ht="130.15" customHeight="1" outlineLevel="1">
      <c r="A384" s="685" t="s">
        <v>1113</v>
      </c>
      <c r="B384" s="600" t="s">
        <v>1523</v>
      </c>
      <c r="C384" s="600" t="s">
        <v>1118</v>
      </c>
      <c r="D384" s="612" t="s">
        <v>48</v>
      </c>
      <c r="E384" s="719">
        <v>346.49999996499997</v>
      </c>
      <c r="F384" s="719">
        <v>0</v>
      </c>
      <c r="G384" s="719">
        <v>346.49999996499997</v>
      </c>
      <c r="H384" s="719">
        <v>0</v>
      </c>
      <c r="I384" s="643" t="s">
        <v>2002</v>
      </c>
      <c r="L384" s="711"/>
    </row>
    <row r="385" spans="1:12" s="7" customFormat="1" ht="125.45" customHeight="1" outlineLevel="1">
      <c r="A385" s="685" t="s">
        <v>1114</v>
      </c>
      <c r="B385" s="600" t="s">
        <v>1551</v>
      </c>
      <c r="C385" s="600" t="s">
        <v>1119</v>
      </c>
      <c r="D385" s="612" t="s">
        <v>48</v>
      </c>
      <c r="E385" s="719">
        <v>623.69999993700003</v>
      </c>
      <c r="F385" s="719">
        <v>0</v>
      </c>
      <c r="G385" s="719">
        <v>623.69999993700003</v>
      </c>
      <c r="H385" s="719">
        <v>0</v>
      </c>
      <c r="I385" s="643" t="s">
        <v>1552</v>
      </c>
      <c r="L385" s="711"/>
    </row>
    <row r="386" spans="1:12" s="7" customFormat="1" ht="111" customHeight="1" outlineLevel="1">
      <c r="A386" s="697" t="s">
        <v>492</v>
      </c>
      <c r="B386" s="600" t="s">
        <v>436</v>
      </c>
      <c r="C386" s="42" t="s">
        <v>437</v>
      </c>
      <c r="D386" s="631" t="s">
        <v>48</v>
      </c>
      <c r="E386" s="719">
        <v>6885.1628993045288</v>
      </c>
      <c r="F386" s="719">
        <v>768.29939992239395</v>
      </c>
      <c r="G386" s="719">
        <v>6116.8634993821352</v>
      </c>
      <c r="H386" s="719">
        <v>0</v>
      </c>
      <c r="I386" s="643" t="s">
        <v>2002</v>
      </c>
      <c r="L386" s="711"/>
    </row>
    <row r="387" spans="1:12" s="7" customFormat="1" ht="36" customHeight="1" outlineLevel="1">
      <c r="A387" s="685" t="s">
        <v>494</v>
      </c>
      <c r="B387" s="600" t="s">
        <v>439</v>
      </c>
      <c r="C387" s="42" t="s">
        <v>440</v>
      </c>
      <c r="D387" s="631" t="s">
        <v>48</v>
      </c>
      <c r="E387" s="719">
        <v>5101.0343994847444</v>
      </c>
      <c r="F387" s="719">
        <v>569.21039994250407</v>
      </c>
      <c r="G387" s="719">
        <v>4531.82399954224</v>
      </c>
      <c r="H387" s="719">
        <v>0</v>
      </c>
      <c r="I387" s="643" t="s">
        <v>2002</v>
      </c>
      <c r="L387" s="711"/>
    </row>
    <row r="388" spans="1:12" s="7" customFormat="1" ht="31.5" customHeight="1" outlineLevel="1">
      <c r="A388" s="697" t="s">
        <v>495</v>
      </c>
      <c r="B388" s="600" t="s">
        <v>478</v>
      </c>
      <c r="C388" s="35" t="s">
        <v>479</v>
      </c>
      <c r="D388" s="612" t="s">
        <v>67</v>
      </c>
      <c r="E388" s="719">
        <v>382.50629996136297</v>
      </c>
      <c r="F388" s="719">
        <v>42.678899995689001</v>
      </c>
      <c r="G388" s="719">
        <v>339.82739996567398</v>
      </c>
      <c r="H388" s="719">
        <v>0</v>
      </c>
      <c r="I388" s="643" t="s">
        <v>2002</v>
      </c>
      <c r="L388" s="711"/>
    </row>
    <row r="389" spans="1:12" s="7" customFormat="1" ht="35.25" customHeight="1" outlineLevel="1">
      <c r="A389" s="685" t="s">
        <v>551</v>
      </c>
      <c r="B389" s="600" t="s">
        <v>447</v>
      </c>
      <c r="C389" s="600" t="s">
        <v>448</v>
      </c>
      <c r="D389" s="612" t="s">
        <v>449</v>
      </c>
      <c r="E389" s="719">
        <v>3862.8017996098183</v>
      </c>
      <c r="F389" s="719">
        <v>431.21429995644297</v>
      </c>
      <c r="G389" s="719">
        <v>3431.5874996533753</v>
      </c>
      <c r="H389" s="719">
        <v>0</v>
      </c>
      <c r="I389" s="643" t="s">
        <v>2002</v>
      </c>
      <c r="L389" s="711"/>
    </row>
    <row r="390" spans="1:12" s="7" customFormat="1" ht="30" customHeight="1" outlineLevel="1">
      <c r="A390" s="685" t="s">
        <v>552</v>
      </c>
      <c r="B390" s="600" t="s">
        <v>1542</v>
      </c>
      <c r="C390" s="600" t="s">
        <v>969</v>
      </c>
      <c r="D390" s="629" t="s">
        <v>67</v>
      </c>
      <c r="E390" s="719">
        <v>70.428599992885992</v>
      </c>
      <c r="F390" s="719">
        <v>8.6327999991280002</v>
      </c>
      <c r="G390" s="719">
        <v>61.795799993757996</v>
      </c>
      <c r="H390" s="719">
        <v>0</v>
      </c>
      <c r="I390" s="643" t="s">
        <v>2105</v>
      </c>
      <c r="L390" s="711"/>
    </row>
    <row r="391" spans="1:12" s="7" customFormat="1" ht="30" customHeight="1" outlineLevel="1">
      <c r="A391" s="685" t="s">
        <v>553</v>
      </c>
      <c r="B391" s="600" t="s">
        <v>1543</v>
      </c>
      <c r="C391" s="600" t="s">
        <v>968</v>
      </c>
      <c r="D391" s="629" t="s">
        <v>67</v>
      </c>
      <c r="E391" s="719">
        <v>50.598899994888995</v>
      </c>
      <c r="F391" s="719">
        <v>6.1973999993739994</v>
      </c>
      <c r="G391" s="719">
        <v>44.401499995514996</v>
      </c>
      <c r="H391" s="719">
        <v>0</v>
      </c>
      <c r="I391" s="643" t="s">
        <v>2105</v>
      </c>
      <c r="L391" s="711"/>
    </row>
    <row r="392" spans="1:12" s="7" customFormat="1" ht="30" customHeight="1" outlineLevel="1">
      <c r="A392" s="685" t="s">
        <v>554</v>
      </c>
      <c r="B392" s="600" t="s">
        <v>1544</v>
      </c>
      <c r="C392" s="600" t="s">
        <v>481</v>
      </c>
      <c r="D392" s="612" t="s">
        <v>67</v>
      </c>
      <c r="E392" s="719">
        <v>80.229599991896009</v>
      </c>
      <c r="F392" s="719">
        <v>8.9495999990959998</v>
      </c>
      <c r="G392" s="719">
        <v>71.279999992800015</v>
      </c>
      <c r="H392" s="719">
        <v>0</v>
      </c>
      <c r="I392" s="643" t="s">
        <v>2105</v>
      </c>
      <c r="L392" s="711"/>
    </row>
    <row r="393" spans="1:12" s="7" customFormat="1" ht="30" customHeight="1" outlineLevel="1">
      <c r="A393" s="685" t="s">
        <v>555</v>
      </c>
      <c r="B393" s="12" t="s">
        <v>68</v>
      </c>
      <c r="C393" s="12" t="s">
        <v>69</v>
      </c>
      <c r="D393" s="618" t="s">
        <v>48</v>
      </c>
      <c r="E393" s="719">
        <v>375.714899962049</v>
      </c>
      <c r="F393" s="719">
        <v>37.571489996204903</v>
      </c>
      <c r="G393" s="719">
        <v>338.14340996584411</v>
      </c>
      <c r="H393" s="719">
        <v>0</v>
      </c>
      <c r="I393" s="643" t="s">
        <v>2002</v>
      </c>
      <c r="L393" s="711"/>
    </row>
    <row r="394" spans="1:12" s="7" customFormat="1" ht="36.75" customHeight="1" outlineLevel="1">
      <c r="A394" s="697" t="s">
        <v>556</v>
      </c>
      <c r="B394" s="600" t="s">
        <v>488</v>
      </c>
      <c r="C394" s="35" t="s">
        <v>2106</v>
      </c>
      <c r="D394" s="612" t="s">
        <v>48</v>
      </c>
      <c r="E394" s="719">
        <v>105.494399989344</v>
      </c>
      <c r="F394" s="719">
        <v>0</v>
      </c>
      <c r="G394" s="719">
        <v>105.494399989344</v>
      </c>
      <c r="H394" s="719">
        <v>0</v>
      </c>
      <c r="I394" s="643" t="s">
        <v>2002</v>
      </c>
      <c r="L394" s="711"/>
    </row>
    <row r="395" spans="1:12" s="7" customFormat="1" ht="49.5" customHeight="1" outlineLevel="1">
      <c r="A395" s="685" t="s">
        <v>557</v>
      </c>
      <c r="B395" s="600" t="s">
        <v>257</v>
      </c>
      <c r="C395" s="35" t="s">
        <v>483</v>
      </c>
      <c r="D395" s="612" t="s">
        <v>48</v>
      </c>
      <c r="E395" s="719">
        <v>128.096099987061</v>
      </c>
      <c r="F395" s="719">
        <v>0</v>
      </c>
      <c r="G395" s="719">
        <v>128.096099987061</v>
      </c>
      <c r="H395" s="719">
        <v>0</v>
      </c>
      <c r="I395" s="643" t="s">
        <v>2002</v>
      </c>
      <c r="L395" s="711"/>
    </row>
    <row r="396" spans="1:12" s="7" customFormat="1" ht="124.9" customHeight="1" outlineLevel="1">
      <c r="A396" s="697" t="s">
        <v>558</v>
      </c>
      <c r="B396" s="600" t="s">
        <v>485</v>
      </c>
      <c r="C396" s="35" t="s">
        <v>486</v>
      </c>
      <c r="D396" s="612" t="s">
        <v>48</v>
      </c>
      <c r="E396" s="719">
        <v>71.279999992800001</v>
      </c>
      <c r="F396" s="719">
        <v>0</v>
      </c>
      <c r="G396" s="719">
        <v>71.279999992800001</v>
      </c>
      <c r="H396" s="719">
        <v>0</v>
      </c>
      <c r="I396" s="643" t="s">
        <v>2002</v>
      </c>
      <c r="L396" s="711"/>
    </row>
    <row r="397" spans="1:12" s="7" customFormat="1" ht="66.75" customHeight="1" outlineLevel="1">
      <c r="A397" s="685" t="s">
        <v>559</v>
      </c>
      <c r="B397" s="633" t="s">
        <v>470</v>
      </c>
      <c r="C397" s="632" t="s">
        <v>471</v>
      </c>
      <c r="D397" s="612" t="s">
        <v>65</v>
      </c>
      <c r="E397" s="719">
        <v>52923.21209465422</v>
      </c>
      <c r="F397" s="719">
        <v>5905.597499403475</v>
      </c>
      <c r="G397" s="719">
        <v>47017.614595250743</v>
      </c>
      <c r="H397" s="719">
        <v>0</v>
      </c>
      <c r="I397" s="643" t="s">
        <v>2002</v>
      </c>
      <c r="L397" s="711"/>
    </row>
    <row r="398" spans="1:12" s="7" customFormat="1" ht="126" customHeight="1" outlineLevel="1">
      <c r="A398" s="697" t="s">
        <v>560</v>
      </c>
      <c r="B398" s="600" t="s">
        <v>464</v>
      </c>
      <c r="C398" s="35" t="s">
        <v>465</v>
      </c>
      <c r="D398" s="612" t="s">
        <v>48</v>
      </c>
      <c r="E398" s="719">
        <v>375.714899962049</v>
      </c>
      <c r="F398" s="719">
        <v>41.926499995764999</v>
      </c>
      <c r="G398" s="719">
        <v>333.78839996628403</v>
      </c>
      <c r="H398" s="719">
        <v>0</v>
      </c>
      <c r="I398" s="643" t="s">
        <v>2002</v>
      </c>
      <c r="L398" s="711"/>
    </row>
    <row r="399" spans="1:12" s="7" customFormat="1" ht="53.25" customHeight="1" outlineLevel="1">
      <c r="A399" s="685" t="s">
        <v>561</v>
      </c>
      <c r="B399" s="600" t="s">
        <v>467</v>
      </c>
      <c r="C399" s="35" t="s">
        <v>468</v>
      </c>
      <c r="D399" s="612" t="s">
        <v>48</v>
      </c>
      <c r="E399" s="719">
        <v>839.63879991518797</v>
      </c>
      <c r="F399" s="719">
        <v>93.693599990536001</v>
      </c>
      <c r="G399" s="719">
        <v>745.945199924652</v>
      </c>
      <c r="H399" s="719">
        <v>0</v>
      </c>
      <c r="I399" s="643" t="s">
        <v>2002</v>
      </c>
      <c r="L399" s="711"/>
    </row>
    <row r="400" spans="1:12" s="7" customFormat="1" ht="64.5" customHeight="1" outlineLevel="1">
      <c r="A400" s="696" t="s">
        <v>562</v>
      </c>
      <c r="B400" s="13" t="s">
        <v>908</v>
      </c>
      <c r="C400" s="13"/>
      <c r="D400" s="611"/>
      <c r="E400" s="719"/>
      <c r="F400" s="719"/>
      <c r="G400" s="719"/>
      <c r="H400" s="719"/>
      <c r="I400" s="643" t="s">
        <v>2002</v>
      </c>
      <c r="L400" s="711"/>
    </row>
    <row r="401" spans="1:12" s="7" customFormat="1" ht="64.5" customHeight="1" outlineLevel="1">
      <c r="A401" s="685" t="s">
        <v>1049</v>
      </c>
      <c r="B401" s="600" t="s">
        <v>911</v>
      </c>
      <c r="C401" s="600" t="s">
        <v>2107</v>
      </c>
      <c r="D401" s="612" t="s">
        <v>910</v>
      </c>
      <c r="E401" s="719">
        <v>2865.6053127004661</v>
      </c>
      <c r="F401" s="719">
        <v>0</v>
      </c>
      <c r="G401" s="719">
        <v>2865.6053127004661</v>
      </c>
      <c r="H401" s="719">
        <v>0</v>
      </c>
      <c r="I401" s="643" t="s">
        <v>2002</v>
      </c>
      <c r="L401" s="711"/>
    </row>
    <row r="402" spans="1:12" s="7" customFormat="1" ht="126" customHeight="1" outlineLevel="1">
      <c r="A402" s="697" t="s">
        <v>1050</v>
      </c>
      <c r="B402" s="600" t="s">
        <v>909</v>
      </c>
      <c r="C402" s="600" t="s">
        <v>2108</v>
      </c>
      <c r="D402" s="612" t="s">
        <v>910</v>
      </c>
      <c r="E402" s="719">
        <v>19104.035418003106</v>
      </c>
      <c r="F402" s="719">
        <v>0</v>
      </c>
      <c r="G402" s="719">
        <v>19104.035418003106</v>
      </c>
      <c r="H402" s="719">
        <v>0</v>
      </c>
      <c r="I402" s="643" t="s">
        <v>2002</v>
      </c>
      <c r="L402" s="711"/>
    </row>
    <row r="403" spans="1:12" s="7" customFormat="1" ht="125.25" customHeight="1" outlineLevel="1">
      <c r="A403" s="685" t="s">
        <v>1054</v>
      </c>
      <c r="B403" s="12" t="s">
        <v>1555</v>
      </c>
      <c r="C403" s="12" t="s">
        <v>1554</v>
      </c>
      <c r="D403" s="618" t="s">
        <v>48</v>
      </c>
      <c r="E403" s="719">
        <v>381.2240251574612</v>
      </c>
      <c r="F403" s="719">
        <v>43.017883534288572</v>
      </c>
      <c r="G403" s="719">
        <v>338.20614162317264</v>
      </c>
      <c r="H403" s="719">
        <v>0</v>
      </c>
      <c r="I403" s="643" t="s">
        <v>2002</v>
      </c>
      <c r="L403" s="711"/>
    </row>
    <row r="404" spans="1:12" s="7" customFormat="1" ht="102" customHeight="1" outlineLevel="1">
      <c r="A404" s="685" t="s">
        <v>1055</v>
      </c>
      <c r="B404" s="600" t="s">
        <v>1051</v>
      </c>
      <c r="C404" s="600" t="s">
        <v>2109</v>
      </c>
      <c r="D404" s="698" t="s">
        <v>1074</v>
      </c>
      <c r="E404" s="719">
        <v>6669.2642371692791</v>
      </c>
      <c r="F404" s="719">
        <v>827.82661797085791</v>
      </c>
      <c r="G404" s="719">
        <v>5841.4376191984211</v>
      </c>
      <c r="H404" s="719">
        <v>0</v>
      </c>
      <c r="I404" s="643" t="s">
        <v>2002</v>
      </c>
      <c r="L404" s="711"/>
    </row>
    <row r="405" spans="1:12" s="7" customFormat="1" ht="87.75" customHeight="1" outlineLevel="1">
      <c r="A405" s="697" t="s">
        <v>1056</v>
      </c>
      <c r="B405" s="600" t="s">
        <v>1052</v>
      </c>
      <c r="C405" s="600" t="s">
        <v>2110</v>
      </c>
      <c r="D405" s="698" t="s">
        <v>65</v>
      </c>
      <c r="E405" s="719">
        <v>1643.1183825887877</v>
      </c>
      <c r="F405" s="719">
        <v>87.756482409948688</v>
      </c>
      <c r="G405" s="719">
        <v>1555.3619001788391</v>
      </c>
      <c r="H405" s="719">
        <v>0</v>
      </c>
      <c r="I405" s="643" t="s">
        <v>2002</v>
      </c>
      <c r="L405" s="711"/>
    </row>
    <row r="406" spans="1:12" s="7" customFormat="1" ht="46.15" customHeight="1" outlineLevel="1">
      <c r="A406" s="685" t="s">
        <v>1376</v>
      </c>
      <c r="B406" s="600" t="s">
        <v>1053</v>
      </c>
      <c r="C406" s="600" t="s">
        <v>2111</v>
      </c>
      <c r="D406" s="698" t="s">
        <v>65</v>
      </c>
      <c r="E406" s="719">
        <v>4626.089294045596</v>
      </c>
      <c r="F406" s="719">
        <v>375.11594441899638</v>
      </c>
      <c r="G406" s="719">
        <v>4250.9733496265999</v>
      </c>
      <c r="H406" s="719">
        <v>0</v>
      </c>
      <c r="I406" s="643" t="s">
        <v>2002</v>
      </c>
      <c r="L406" s="711"/>
    </row>
    <row r="407" spans="1:12" s="7" customFormat="1" ht="48.6" customHeight="1" outlineLevel="1">
      <c r="A407" s="685" t="s">
        <v>1376</v>
      </c>
      <c r="B407" s="600" t="s">
        <v>1400</v>
      </c>
      <c r="C407" s="600" t="s">
        <v>2112</v>
      </c>
      <c r="D407" s="698" t="s">
        <v>967</v>
      </c>
      <c r="E407" s="719">
        <v>1021.557633285895</v>
      </c>
      <c r="F407" s="719">
        <v>0</v>
      </c>
      <c r="G407" s="719">
        <v>1021.557633285895</v>
      </c>
      <c r="H407" s="719">
        <v>0</v>
      </c>
      <c r="I407" s="643" t="s">
        <v>1377</v>
      </c>
      <c r="L407" s="711"/>
    </row>
    <row r="408" spans="1:12" s="7" customFormat="1" ht="83.25" customHeight="1" outlineLevel="1">
      <c r="A408" s="685" t="s">
        <v>563</v>
      </c>
      <c r="B408" s="600" t="s">
        <v>1069</v>
      </c>
      <c r="C408" s="600" t="s">
        <v>2113</v>
      </c>
      <c r="D408" s="699" t="s">
        <v>1070</v>
      </c>
      <c r="E408" s="719">
        <v>11806.444775938397</v>
      </c>
      <c r="F408" s="719">
        <v>1465.4823832970756</v>
      </c>
      <c r="G408" s="719">
        <v>10340.962392641321</v>
      </c>
      <c r="H408" s="719">
        <v>0</v>
      </c>
      <c r="I408" s="643" t="s">
        <v>2002</v>
      </c>
      <c r="L408" s="711"/>
    </row>
    <row r="409" spans="1:12" s="7" customFormat="1" ht="100.5" customHeight="1" outlineLevel="1">
      <c r="A409" s="685" t="s">
        <v>564</v>
      </c>
      <c r="B409" s="600" t="s">
        <v>1071</v>
      </c>
      <c r="C409" s="600" t="s">
        <v>2114</v>
      </c>
      <c r="D409" s="699" t="s">
        <v>1070</v>
      </c>
      <c r="E409" s="719">
        <v>13118.716988776921</v>
      </c>
      <c r="F409" s="719">
        <v>1628.3689970492896</v>
      </c>
      <c r="G409" s="719">
        <v>11490.347991727631</v>
      </c>
      <c r="H409" s="719">
        <v>0</v>
      </c>
      <c r="I409" s="643" t="s">
        <v>2002</v>
      </c>
      <c r="L409" s="711"/>
    </row>
    <row r="410" spans="1:12" s="7" customFormat="1" ht="117" customHeight="1" outlineLevel="1">
      <c r="A410" s="685" t="s">
        <v>565</v>
      </c>
      <c r="B410" s="600" t="s">
        <v>1072</v>
      </c>
      <c r="C410" s="600" t="s">
        <v>2115</v>
      </c>
      <c r="D410" s="699" t="s">
        <v>1070</v>
      </c>
      <c r="E410" s="719">
        <v>19765.363966981655</v>
      </c>
      <c r="F410" s="719">
        <v>2453.3882335263929</v>
      </c>
      <c r="G410" s="719">
        <v>17311.975733455263</v>
      </c>
      <c r="H410" s="719">
        <v>0</v>
      </c>
      <c r="I410" s="643" t="s">
        <v>2002</v>
      </c>
      <c r="L410" s="711"/>
    </row>
    <row r="411" spans="1:12" s="7" customFormat="1" ht="101.25" customHeight="1" outlineLevel="1">
      <c r="A411" s="685" t="s">
        <v>932</v>
      </c>
      <c r="B411" s="600" t="s">
        <v>1057</v>
      </c>
      <c r="C411" s="600" t="s">
        <v>2116</v>
      </c>
      <c r="D411" s="699" t="s">
        <v>1070</v>
      </c>
      <c r="E411" s="719">
        <v>24770.767559422642</v>
      </c>
      <c r="F411" s="719">
        <v>3074.687102510527</v>
      </c>
      <c r="G411" s="719">
        <v>21696.080456912114</v>
      </c>
      <c r="H411" s="719">
        <v>0</v>
      </c>
      <c r="I411" s="643" t="s">
        <v>2002</v>
      </c>
      <c r="L411" s="711"/>
    </row>
    <row r="412" spans="1:12" s="7" customFormat="1" ht="110.25" customHeight="1" outlineLevel="1">
      <c r="A412" s="685" t="s">
        <v>933</v>
      </c>
      <c r="B412" s="600" t="s">
        <v>1058</v>
      </c>
      <c r="C412" s="600" t="s">
        <v>2117</v>
      </c>
      <c r="D412" s="700" t="s">
        <v>1073</v>
      </c>
      <c r="E412" s="719">
        <v>9296.7261146264445</v>
      </c>
      <c r="F412" s="719">
        <v>865.51981670988607</v>
      </c>
      <c r="G412" s="719">
        <v>8431.2062979165585</v>
      </c>
      <c r="H412" s="719">
        <v>0</v>
      </c>
      <c r="I412" s="643" t="s">
        <v>2002</v>
      </c>
      <c r="L412" s="711"/>
    </row>
    <row r="413" spans="1:12" s="7" customFormat="1" ht="34.5" customHeight="1" outlineLevel="1">
      <c r="A413" s="696" t="s">
        <v>566</v>
      </c>
      <c r="B413" s="13" t="s">
        <v>1389</v>
      </c>
      <c r="C413" s="701" t="s">
        <v>1391</v>
      </c>
      <c r="D413" s="611"/>
      <c r="E413" s="719"/>
      <c r="F413" s="719"/>
      <c r="G413" s="719"/>
      <c r="H413" s="719"/>
      <c r="I413" s="643" t="s">
        <v>2002</v>
      </c>
      <c r="L413" s="711"/>
    </row>
    <row r="414" spans="1:12" s="7" customFormat="1" ht="33" customHeight="1" outlineLevel="1">
      <c r="A414" s="685" t="s">
        <v>1392</v>
      </c>
      <c r="B414" s="702" t="s">
        <v>1329</v>
      </c>
      <c r="C414" s="187" t="s">
        <v>1330</v>
      </c>
      <c r="D414" s="629" t="s">
        <v>1318</v>
      </c>
      <c r="E414" s="719">
        <v>2041.875</v>
      </c>
      <c r="F414" s="719">
        <v>2041.875</v>
      </c>
      <c r="G414" s="719">
        <v>0</v>
      </c>
      <c r="H414" s="719">
        <v>0</v>
      </c>
      <c r="I414" s="643" t="s">
        <v>2002</v>
      </c>
      <c r="L414" s="711"/>
    </row>
    <row r="415" spans="1:12" s="7" customFormat="1" ht="75.599999999999994" customHeight="1" outlineLevel="1">
      <c r="A415" s="685" t="s">
        <v>1393</v>
      </c>
      <c r="B415" s="702" t="s">
        <v>1328</v>
      </c>
      <c r="C415" s="703" t="s">
        <v>1331</v>
      </c>
      <c r="D415" s="629" t="s">
        <v>1318</v>
      </c>
      <c r="E415" s="719">
        <v>5445</v>
      </c>
      <c r="F415" s="719">
        <v>5445</v>
      </c>
      <c r="G415" s="719">
        <v>0</v>
      </c>
      <c r="H415" s="719">
        <v>0</v>
      </c>
      <c r="I415" s="643" t="s">
        <v>2002</v>
      </c>
      <c r="L415" s="711"/>
    </row>
    <row r="416" spans="1:12" s="7" customFormat="1" ht="69.599999999999994" customHeight="1" outlineLevel="1">
      <c r="A416" s="685" t="s">
        <v>1394</v>
      </c>
      <c r="B416" s="702" t="s">
        <v>1326</v>
      </c>
      <c r="C416" s="12" t="s">
        <v>1327</v>
      </c>
      <c r="D416" s="629" t="s">
        <v>1318</v>
      </c>
      <c r="E416" s="719">
        <v>14850</v>
      </c>
      <c r="F416" s="719">
        <v>14850</v>
      </c>
      <c r="G416" s="719">
        <v>0</v>
      </c>
      <c r="H416" s="719">
        <v>0</v>
      </c>
      <c r="I416" s="643" t="s">
        <v>1557</v>
      </c>
      <c r="L416" s="711"/>
    </row>
    <row r="417" spans="1:12" s="7" customFormat="1" ht="68.45" customHeight="1" outlineLevel="1">
      <c r="A417" s="685" t="s">
        <v>1395</v>
      </c>
      <c r="B417" s="633" t="s">
        <v>1311</v>
      </c>
      <c r="C417" s="632" t="s">
        <v>2118</v>
      </c>
      <c r="D417" s="629" t="s">
        <v>1310</v>
      </c>
      <c r="E417" s="719">
        <v>313.08749999999998</v>
      </c>
      <c r="F417" s="719">
        <v>313.08749999999998</v>
      </c>
      <c r="G417" s="719">
        <v>0</v>
      </c>
      <c r="H417" s="719">
        <v>0</v>
      </c>
      <c r="I417" s="643" t="s">
        <v>1319</v>
      </c>
      <c r="L417" s="711"/>
    </row>
    <row r="418" spans="1:12" s="7" customFormat="1" ht="82.5" customHeight="1" outlineLevel="1">
      <c r="A418" s="685" t="s">
        <v>1428</v>
      </c>
      <c r="B418" s="633" t="s">
        <v>1432</v>
      </c>
      <c r="C418" s="632" t="s">
        <v>1433</v>
      </c>
      <c r="D418" s="629" t="s">
        <v>1386</v>
      </c>
      <c r="E418" s="719">
        <v>297</v>
      </c>
      <c r="F418" s="719">
        <v>297</v>
      </c>
      <c r="G418" s="719">
        <v>0</v>
      </c>
      <c r="H418" s="719">
        <v>0</v>
      </c>
      <c r="I418" s="643" t="s">
        <v>1319</v>
      </c>
      <c r="L418" s="711"/>
    </row>
    <row r="419" spans="1:12" s="7" customFormat="1" ht="84.75" customHeight="1" outlineLevel="1">
      <c r="A419" s="685" t="s">
        <v>567</v>
      </c>
      <c r="B419" s="600" t="s">
        <v>490</v>
      </c>
      <c r="C419" s="600" t="s">
        <v>2119</v>
      </c>
      <c r="D419" s="612" t="s">
        <v>48</v>
      </c>
      <c r="E419" s="719">
        <v>912.77999990779995</v>
      </c>
      <c r="F419" s="719">
        <v>110.5</v>
      </c>
      <c r="G419" s="719">
        <v>802.27999990779995</v>
      </c>
      <c r="H419" s="719">
        <v>0</v>
      </c>
      <c r="I419" s="643" t="s">
        <v>84</v>
      </c>
      <c r="L419" s="711"/>
    </row>
    <row r="420" spans="1:12" s="7" customFormat="1" ht="61.5" customHeight="1" outlineLevel="1">
      <c r="A420" s="685" t="s">
        <v>568</v>
      </c>
      <c r="B420" s="633" t="s">
        <v>1302</v>
      </c>
      <c r="C420" s="633" t="s">
        <v>2120</v>
      </c>
      <c r="D420" s="615" t="s">
        <v>48</v>
      </c>
      <c r="E420" s="719">
        <v>982.42649990076495</v>
      </c>
      <c r="F420" s="719">
        <v>0</v>
      </c>
      <c r="G420" s="719">
        <v>982.42649990076495</v>
      </c>
      <c r="H420" s="719">
        <v>0</v>
      </c>
      <c r="I420" s="643" t="s">
        <v>84</v>
      </c>
      <c r="L420" s="711"/>
    </row>
    <row r="421" spans="1:12" s="7" customFormat="1" ht="112.9" customHeight="1" outlineLevel="1">
      <c r="A421" s="685" t="s">
        <v>569</v>
      </c>
      <c r="B421" s="600" t="s">
        <v>1320</v>
      </c>
      <c r="C421" s="600" t="s">
        <v>2121</v>
      </c>
      <c r="D421" s="615" t="s">
        <v>48</v>
      </c>
      <c r="E421" s="719">
        <v>464.57300819775423</v>
      </c>
      <c r="F421" s="719">
        <v>51.621569994785702</v>
      </c>
      <c r="G421" s="719">
        <v>412.95143820296852</v>
      </c>
      <c r="H421" s="719">
        <v>0</v>
      </c>
      <c r="I421" s="643" t="s">
        <v>2002</v>
      </c>
      <c r="L421" s="711"/>
    </row>
    <row r="422" spans="1:12" s="7" customFormat="1" ht="110.25" customHeight="1" outlineLevel="1">
      <c r="A422" s="685" t="s">
        <v>570</v>
      </c>
      <c r="B422" s="600" t="s">
        <v>1321</v>
      </c>
      <c r="C422" s="600" t="s">
        <v>2122</v>
      </c>
      <c r="D422" s="612" t="s">
        <v>48</v>
      </c>
      <c r="E422" s="719">
        <v>232.28650409887712</v>
      </c>
      <c r="F422" s="719">
        <v>25.810784997392851</v>
      </c>
      <c r="G422" s="719">
        <v>206.47571910148426</v>
      </c>
      <c r="H422" s="719">
        <v>0</v>
      </c>
      <c r="I422" s="643" t="s">
        <v>2002</v>
      </c>
      <c r="L422" s="711"/>
    </row>
    <row r="423" spans="1:12" s="7" customFormat="1" ht="119.25" customHeight="1" outlineLevel="1">
      <c r="A423" s="685" t="s">
        <v>571</v>
      </c>
      <c r="B423" s="600" t="s">
        <v>1322</v>
      </c>
      <c r="C423" s="600" t="s">
        <v>2123</v>
      </c>
      <c r="D423" s="612" t="s">
        <v>48</v>
      </c>
      <c r="E423" s="719">
        <v>387.14417349812851</v>
      </c>
      <c r="F423" s="719">
        <v>43.017974995654747</v>
      </c>
      <c r="G423" s="719">
        <v>344.12619850247376</v>
      </c>
      <c r="H423" s="719">
        <v>0</v>
      </c>
      <c r="I423" s="643" t="s">
        <v>2002</v>
      </c>
      <c r="L423" s="711"/>
    </row>
    <row r="424" spans="1:12" s="7" customFormat="1" ht="107.25" customHeight="1" outlineLevel="1">
      <c r="A424" s="704" t="s">
        <v>1396</v>
      </c>
      <c r="B424" s="600" t="s">
        <v>1420</v>
      </c>
      <c r="C424" s="12" t="s">
        <v>2124</v>
      </c>
      <c r="D424" s="618" t="s">
        <v>48</v>
      </c>
      <c r="E424" s="719">
        <v>352.10340000000002</v>
      </c>
      <c r="F424" s="719">
        <v>35.210340000000002</v>
      </c>
      <c r="G424" s="719">
        <v>316.89305999999999</v>
      </c>
      <c r="H424" s="719">
        <v>0</v>
      </c>
      <c r="I424" s="643" t="s">
        <v>2002</v>
      </c>
      <c r="L424" s="711"/>
    </row>
    <row r="425" spans="1:12" s="7" customFormat="1" ht="57" customHeight="1" outlineLevel="1">
      <c r="A425" s="685" t="s">
        <v>1397</v>
      </c>
      <c r="B425" s="12" t="s">
        <v>1518</v>
      </c>
      <c r="C425" s="703" t="s">
        <v>2125</v>
      </c>
      <c r="D425" s="629" t="s">
        <v>1323</v>
      </c>
      <c r="E425" s="719">
        <v>64.349999999999994</v>
      </c>
      <c r="F425" s="719">
        <v>0</v>
      </c>
      <c r="G425" s="719">
        <v>64.349999999999994</v>
      </c>
      <c r="H425" s="719">
        <v>0</v>
      </c>
      <c r="I425" s="643" t="s">
        <v>2002</v>
      </c>
      <c r="L425" s="711"/>
    </row>
    <row r="426" spans="1:12" s="7" customFormat="1" ht="75.75" customHeight="1" outlineLevel="1">
      <c r="A426" s="685" t="s">
        <v>1520</v>
      </c>
      <c r="B426" s="12" t="s">
        <v>1519</v>
      </c>
      <c r="C426" s="703" t="s">
        <v>1521</v>
      </c>
      <c r="D426" s="629" t="s">
        <v>1323</v>
      </c>
      <c r="E426" s="719">
        <v>29.7</v>
      </c>
      <c r="F426" s="719">
        <v>0</v>
      </c>
      <c r="G426" s="719">
        <v>29.7</v>
      </c>
      <c r="H426" s="719">
        <v>0</v>
      </c>
      <c r="I426" s="643" t="s">
        <v>2002</v>
      </c>
      <c r="L426" s="711"/>
    </row>
    <row r="427" spans="1:12" s="7" customFormat="1" ht="91.15" customHeight="1" outlineLevel="1">
      <c r="A427" s="685" t="s">
        <v>865</v>
      </c>
      <c r="B427" s="12" t="s">
        <v>1190</v>
      </c>
      <c r="C427" s="600" t="s">
        <v>2126</v>
      </c>
      <c r="D427" s="629" t="s">
        <v>48</v>
      </c>
      <c r="E427" s="719">
        <v>443.78729995517295</v>
      </c>
      <c r="F427" s="719">
        <v>55.578599994385996</v>
      </c>
      <c r="G427" s="719">
        <v>388.20869996078693</v>
      </c>
      <c r="H427" s="719">
        <v>0</v>
      </c>
      <c r="I427" s="643" t="s">
        <v>1017</v>
      </c>
      <c r="L427" s="711"/>
    </row>
    <row r="428" spans="1:12" s="7" customFormat="1" ht="93.75" customHeight="1" outlineLevel="1">
      <c r="A428" s="685" t="s">
        <v>572</v>
      </c>
      <c r="B428" s="12" t="s">
        <v>1191</v>
      </c>
      <c r="C428" s="600" t="s">
        <v>2127</v>
      </c>
      <c r="D428" s="629" t="s">
        <v>48</v>
      </c>
      <c r="E428" s="719">
        <v>1673.0999998309999</v>
      </c>
      <c r="F428" s="719">
        <v>186.69419998114202</v>
      </c>
      <c r="G428" s="719">
        <v>1486.4057998498579</v>
      </c>
      <c r="H428" s="719">
        <v>0</v>
      </c>
      <c r="I428" s="643" t="s">
        <v>1017</v>
      </c>
      <c r="L428" s="711"/>
    </row>
    <row r="429" spans="1:12" s="7" customFormat="1" ht="81.75" customHeight="1" outlineLevel="1">
      <c r="A429" s="685" t="s">
        <v>1021</v>
      </c>
      <c r="B429" s="12" t="s">
        <v>1010</v>
      </c>
      <c r="C429" s="600" t="s">
        <v>2128</v>
      </c>
      <c r="D429" s="629" t="s">
        <v>967</v>
      </c>
      <c r="E429" s="719">
        <v>1162.6888478088238</v>
      </c>
      <c r="F429" s="719">
        <v>85.173851604299813</v>
      </c>
      <c r="G429" s="719">
        <v>1077.5149962045239</v>
      </c>
      <c r="H429" s="719">
        <v>0</v>
      </c>
      <c r="I429" s="643" t="s">
        <v>2002</v>
      </c>
      <c r="L429" s="711"/>
    </row>
    <row r="430" spans="1:12" s="7" customFormat="1" ht="100.15" customHeight="1" outlineLevel="1">
      <c r="A430" s="685" t="s">
        <v>573</v>
      </c>
      <c r="B430" s="14" t="s">
        <v>801</v>
      </c>
      <c r="C430" s="600" t="s">
        <v>2129</v>
      </c>
      <c r="D430" s="618" t="s">
        <v>48</v>
      </c>
      <c r="E430" s="719">
        <v>2045.4996772127386</v>
      </c>
      <c r="F430" s="719">
        <v>176.37009675637842</v>
      </c>
      <c r="G430" s="719">
        <v>1869.1295804563601</v>
      </c>
      <c r="H430" s="719">
        <v>0</v>
      </c>
      <c r="I430" s="643" t="s">
        <v>2002</v>
      </c>
      <c r="L430" s="711"/>
    </row>
    <row r="431" spans="1:12" s="7" customFormat="1" ht="96.75" customHeight="1" outlineLevel="1">
      <c r="A431" s="685" t="s">
        <v>574</v>
      </c>
      <c r="B431" s="600" t="s">
        <v>442</v>
      </c>
      <c r="C431" s="42" t="s">
        <v>2130</v>
      </c>
      <c r="D431" s="618" t="s">
        <v>47</v>
      </c>
      <c r="E431" s="719">
        <v>2025.5399997954</v>
      </c>
      <c r="F431" s="719">
        <v>243.1</v>
      </c>
      <c r="G431" s="719">
        <v>1782.4399997954001</v>
      </c>
      <c r="H431" s="719">
        <v>0</v>
      </c>
      <c r="I431" s="643" t="s">
        <v>2002</v>
      </c>
      <c r="L431" s="711"/>
    </row>
    <row r="432" spans="1:12" s="7" customFormat="1" ht="78.75" customHeight="1" outlineLevel="1">
      <c r="A432" s="704" t="s">
        <v>575</v>
      </c>
      <c r="B432" s="600" t="s">
        <v>1419</v>
      </c>
      <c r="C432" s="42" t="s">
        <v>2130</v>
      </c>
      <c r="D432" s="618" t="s">
        <v>47</v>
      </c>
      <c r="E432" s="719">
        <v>1174.1399998813999</v>
      </c>
      <c r="F432" s="719">
        <v>140.4</v>
      </c>
      <c r="G432" s="719">
        <v>1033.7399998813999</v>
      </c>
      <c r="H432" s="719">
        <v>0</v>
      </c>
      <c r="I432" s="643" t="s">
        <v>2002</v>
      </c>
      <c r="L432" s="711"/>
    </row>
    <row r="433" spans="1:12" s="7" customFormat="1" ht="78" customHeight="1" outlineLevel="1">
      <c r="A433" s="704" t="s">
        <v>1411</v>
      </c>
      <c r="B433" s="600" t="s">
        <v>1429</v>
      </c>
      <c r="C433" s="600" t="s">
        <v>1559</v>
      </c>
      <c r="D433" s="618" t="s">
        <v>1430</v>
      </c>
      <c r="E433" s="719">
        <v>260.33845531660313</v>
      </c>
      <c r="F433" s="719">
        <v>67.049099000000012</v>
      </c>
      <c r="G433" s="719">
        <v>193.28935631660312</v>
      </c>
      <c r="H433" s="719">
        <v>73.95</v>
      </c>
      <c r="I433" s="643" t="s">
        <v>2002</v>
      </c>
      <c r="L433" s="711"/>
    </row>
    <row r="434" spans="1:12" s="7" customFormat="1" ht="93.75" customHeight="1" outlineLevel="1">
      <c r="A434" s="704" t="s">
        <v>1413</v>
      </c>
      <c r="B434" s="600" t="s">
        <v>1423</v>
      </c>
      <c r="C434" s="42" t="s">
        <v>1425</v>
      </c>
      <c r="D434" s="629" t="s">
        <v>1</v>
      </c>
      <c r="E434" s="719">
        <v>699.90689992930231</v>
      </c>
      <c r="F434" s="719">
        <v>0</v>
      </c>
      <c r="G434" s="719">
        <v>699.90689992930231</v>
      </c>
      <c r="H434" s="719">
        <v>0</v>
      </c>
      <c r="I434" s="643" t="s">
        <v>1557</v>
      </c>
      <c r="L434" s="711"/>
    </row>
    <row r="435" spans="1:12" s="7" customFormat="1" ht="64.5" customHeight="1" outlineLevel="1">
      <c r="A435" s="704" t="s">
        <v>1414</v>
      </c>
      <c r="B435" s="600" t="s">
        <v>1424</v>
      </c>
      <c r="C435" s="42" t="s">
        <v>1425</v>
      </c>
      <c r="D435" s="629" t="s">
        <v>1</v>
      </c>
      <c r="E435" s="719">
        <v>1179.6443998808438</v>
      </c>
      <c r="F435" s="719">
        <v>0</v>
      </c>
      <c r="G435" s="719">
        <v>1179.6443998808438</v>
      </c>
      <c r="H435" s="719">
        <v>0</v>
      </c>
      <c r="I435" s="643" t="s">
        <v>1557</v>
      </c>
      <c r="L435" s="711"/>
    </row>
    <row r="436" spans="1:12" s="7" customFormat="1" ht="62.25" customHeight="1" outlineLevel="1">
      <c r="A436" s="704" t="s">
        <v>1415</v>
      </c>
      <c r="B436" s="600" t="s">
        <v>1417</v>
      </c>
      <c r="C436" s="42" t="s">
        <v>1418</v>
      </c>
      <c r="D436" s="629" t="s">
        <v>1</v>
      </c>
      <c r="E436" s="719">
        <v>520.02719994747201</v>
      </c>
      <c r="F436" s="719">
        <v>0</v>
      </c>
      <c r="G436" s="719">
        <v>520.02719994747201</v>
      </c>
      <c r="H436" s="719">
        <v>0</v>
      </c>
      <c r="I436" s="643" t="s">
        <v>1557</v>
      </c>
      <c r="L436" s="711"/>
    </row>
    <row r="437" spans="1:12" s="7" customFormat="1" ht="88.5" customHeight="1" outlineLevel="1">
      <c r="A437" s="704" t="s">
        <v>1412</v>
      </c>
      <c r="B437" s="600" t="s">
        <v>1407</v>
      </c>
      <c r="C437" s="42" t="s">
        <v>1416</v>
      </c>
      <c r="D437" s="618" t="s">
        <v>324</v>
      </c>
      <c r="E437" s="719">
        <v>7697.6954992224546</v>
      </c>
      <c r="F437" s="719">
        <v>0</v>
      </c>
      <c r="G437" s="719">
        <v>7697.6954992224546</v>
      </c>
      <c r="H437" s="719">
        <v>0</v>
      </c>
      <c r="I437" s="643" t="s">
        <v>1557</v>
      </c>
      <c r="L437" s="711"/>
    </row>
    <row r="438" spans="1:12" s="7" customFormat="1" ht="69.599999999999994" customHeight="1" outlineLevel="1">
      <c r="A438" s="704" t="s">
        <v>1426</v>
      </c>
      <c r="B438" s="600" t="s">
        <v>1408</v>
      </c>
      <c r="C438" s="42" t="s">
        <v>1416</v>
      </c>
      <c r="D438" s="618" t="s">
        <v>324</v>
      </c>
      <c r="E438" s="719">
        <v>18250.996498156463</v>
      </c>
      <c r="F438" s="719">
        <v>0</v>
      </c>
      <c r="G438" s="719">
        <v>18250.996498156463</v>
      </c>
      <c r="H438" s="719">
        <v>0</v>
      </c>
      <c r="I438" s="643" t="s">
        <v>1557</v>
      </c>
      <c r="L438" s="711"/>
    </row>
    <row r="439" spans="1:12" s="7" customFormat="1" ht="299.25" customHeight="1" outlineLevel="1">
      <c r="A439" s="704" t="s">
        <v>1427</v>
      </c>
      <c r="B439" s="600" t="s">
        <v>1409</v>
      </c>
      <c r="C439" s="42" t="s">
        <v>1416</v>
      </c>
      <c r="D439" s="618" t="s">
        <v>324</v>
      </c>
      <c r="E439" s="719">
        <v>21126.451497866012</v>
      </c>
      <c r="F439" s="719">
        <v>0</v>
      </c>
      <c r="G439" s="719">
        <v>21126.451497866012</v>
      </c>
      <c r="H439" s="719">
        <v>0</v>
      </c>
      <c r="I439" s="643" t="s">
        <v>1557</v>
      </c>
      <c r="L439" s="711"/>
    </row>
    <row r="440" spans="1:12" s="7" customFormat="1" ht="31.5" customHeight="1" outlineLevel="1">
      <c r="A440" s="704" t="s">
        <v>1431</v>
      </c>
      <c r="B440" s="600" t="s">
        <v>1410</v>
      </c>
      <c r="C440" s="42"/>
      <c r="D440" s="618" t="s">
        <v>324</v>
      </c>
      <c r="E440" s="719">
        <v>44845.297195470172</v>
      </c>
      <c r="F440" s="719">
        <v>0</v>
      </c>
      <c r="G440" s="719">
        <v>44845.297195470172</v>
      </c>
      <c r="H440" s="719">
        <v>0</v>
      </c>
      <c r="I440" s="643" t="s">
        <v>1557</v>
      </c>
      <c r="L440" s="711"/>
    </row>
    <row r="441" spans="1:12" s="7" customFormat="1" ht="74.25" customHeight="1" outlineLevel="1">
      <c r="A441" s="685" t="s">
        <v>576</v>
      </c>
      <c r="B441" s="600" t="s">
        <v>1387</v>
      </c>
      <c r="C441" s="600" t="s">
        <v>1388</v>
      </c>
      <c r="D441" s="612" t="s">
        <v>67</v>
      </c>
      <c r="E441" s="719">
        <v>429.93719995657199</v>
      </c>
      <c r="F441" s="719">
        <v>42.993719995657194</v>
      </c>
      <c r="G441" s="719">
        <v>386.94347996091477</v>
      </c>
      <c r="H441" s="719">
        <v>0</v>
      </c>
      <c r="I441" s="643" t="s">
        <v>2002</v>
      </c>
      <c r="L441" s="711"/>
    </row>
    <row r="442" spans="1:12" s="7" customFormat="1" ht="51.75" customHeight="1" outlineLevel="1">
      <c r="A442" s="685" t="s">
        <v>577</v>
      </c>
      <c r="B442" s="600" t="s">
        <v>1516</v>
      </c>
      <c r="C442" s="600" t="s">
        <v>1522</v>
      </c>
      <c r="D442" s="612" t="s">
        <v>406</v>
      </c>
      <c r="E442" s="719">
        <v>702.91048292969299</v>
      </c>
      <c r="F442" s="719">
        <v>0</v>
      </c>
      <c r="G442" s="719">
        <v>702.91048292969299</v>
      </c>
      <c r="H442" s="719">
        <v>0</v>
      </c>
      <c r="I442" s="643" t="s">
        <v>2002</v>
      </c>
      <c r="L442" s="711"/>
    </row>
    <row r="443" spans="1:12" s="7" customFormat="1" ht="60.75" customHeight="1" outlineLevel="1">
      <c r="A443" s="685" t="s">
        <v>578</v>
      </c>
      <c r="B443" s="600" t="s">
        <v>864</v>
      </c>
      <c r="C443" s="600" t="s">
        <v>906</v>
      </c>
      <c r="D443" s="612" t="s">
        <v>48</v>
      </c>
      <c r="E443" s="719">
        <v>621.84912462481327</v>
      </c>
      <c r="F443" s="719">
        <v>61.62421821548768</v>
      </c>
      <c r="G443" s="719">
        <v>560.22490640932563</v>
      </c>
      <c r="H443" s="719">
        <v>0</v>
      </c>
      <c r="I443" s="643" t="s">
        <v>2002</v>
      </c>
      <c r="L443" s="711"/>
    </row>
    <row r="444" spans="1:12" s="7" customFormat="1" ht="63" customHeight="1" outlineLevel="1">
      <c r="A444" s="685" t="s">
        <v>579</v>
      </c>
      <c r="B444" s="12" t="s">
        <v>1560</v>
      </c>
      <c r="C444" s="12" t="s">
        <v>1402</v>
      </c>
      <c r="D444" s="618" t="s">
        <v>48</v>
      </c>
      <c r="E444" s="719">
        <v>5430.9716994514165</v>
      </c>
      <c r="F444" s="719">
        <v>597.4055999396561</v>
      </c>
      <c r="G444" s="719">
        <v>4833.5660995117605</v>
      </c>
      <c r="H444" s="719">
        <v>0</v>
      </c>
      <c r="I444" s="643" t="s">
        <v>2002</v>
      </c>
      <c r="L444" s="711"/>
    </row>
    <row r="445" spans="1:12" s="7" customFormat="1" ht="47.25" outlineLevel="1">
      <c r="A445" s="705" t="s">
        <v>580</v>
      </c>
      <c r="B445" s="624" t="s">
        <v>72</v>
      </c>
      <c r="C445" s="624" t="s">
        <v>84</v>
      </c>
      <c r="D445" s="625" t="s">
        <v>63</v>
      </c>
      <c r="E445" s="728" t="s">
        <v>946</v>
      </c>
      <c r="F445" s="719">
        <v>0</v>
      </c>
      <c r="G445" s="728" t="s">
        <v>946</v>
      </c>
      <c r="H445" s="218"/>
      <c r="I445" s="643" t="s">
        <v>1192</v>
      </c>
      <c r="L445" s="711"/>
    </row>
    <row r="446" spans="1:12" s="7" customFormat="1" ht="18.75" outlineLevel="1">
      <c r="A446" s="739" t="s">
        <v>527</v>
      </c>
      <c r="B446" s="740"/>
      <c r="C446" s="740"/>
      <c r="D446" s="662"/>
      <c r="E446" s="719"/>
      <c r="F446" s="719"/>
      <c r="G446" s="719"/>
      <c r="H446" s="719"/>
      <c r="I446" s="643" t="s">
        <v>2002</v>
      </c>
      <c r="L446" s="711"/>
    </row>
    <row r="447" spans="1:12" s="7" customFormat="1" ht="189" outlineLevel="1">
      <c r="A447" s="695" t="s">
        <v>581</v>
      </c>
      <c r="B447" s="663" t="s">
        <v>316</v>
      </c>
      <c r="C447" s="663" t="s">
        <v>317</v>
      </c>
      <c r="D447" s="619" t="s">
        <v>318</v>
      </c>
      <c r="E447" s="719">
        <v>8999.9999990909073</v>
      </c>
      <c r="F447" s="719">
        <v>0</v>
      </c>
      <c r="G447" s="719">
        <v>8999.9999990909073</v>
      </c>
      <c r="H447" s="719">
        <v>0</v>
      </c>
      <c r="I447" s="643" t="s">
        <v>635</v>
      </c>
      <c r="L447" s="711"/>
    </row>
    <row r="448" spans="1:12" s="7" customFormat="1" ht="126" outlineLevel="1">
      <c r="A448" s="685" t="s">
        <v>582</v>
      </c>
      <c r="B448" s="663" t="s">
        <v>319</v>
      </c>
      <c r="C448" s="663" t="s">
        <v>320</v>
      </c>
      <c r="D448" s="618" t="s">
        <v>321</v>
      </c>
      <c r="E448" s="719">
        <v>8999.9999990909073</v>
      </c>
      <c r="F448" s="719">
        <v>0</v>
      </c>
      <c r="G448" s="719">
        <v>8999.9999990909073</v>
      </c>
      <c r="H448" s="719">
        <v>0</v>
      </c>
      <c r="I448" s="643" t="s">
        <v>635</v>
      </c>
      <c r="L448" s="711"/>
    </row>
    <row r="449" spans="1:12" s="7" customFormat="1" ht="64.5" customHeight="1" outlineLevel="1">
      <c r="A449" s="685" t="s">
        <v>583</v>
      </c>
      <c r="B449" s="663" t="s">
        <v>322</v>
      </c>
      <c r="C449" s="663" t="s">
        <v>323</v>
      </c>
      <c r="D449" s="618" t="s">
        <v>324</v>
      </c>
      <c r="E449" s="719">
        <v>22499.999997727271</v>
      </c>
      <c r="F449" s="719">
        <v>0</v>
      </c>
      <c r="G449" s="719">
        <v>22499.999997727271</v>
      </c>
      <c r="H449" s="719">
        <v>0</v>
      </c>
      <c r="I449" s="643" t="s">
        <v>634</v>
      </c>
      <c r="L449" s="711"/>
    </row>
    <row r="450" spans="1:12" s="7" customFormat="1" ht="63" customHeight="1" outlineLevel="1">
      <c r="A450" s="685" t="s">
        <v>788</v>
      </c>
      <c r="B450" s="663" t="s">
        <v>325</v>
      </c>
      <c r="C450" s="663" t="s">
        <v>326</v>
      </c>
      <c r="D450" s="618" t="s">
        <v>1</v>
      </c>
      <c r="E450" s="719">
        <v>1597.8895097967963</v>
      </c>
      <c r="F450" s="719">
        <v>0</v>
      </c>
      <c r="G450" s="719">
        <v>1597.8895097967963</v>
      </c>
      <c r="H450" s="719">
        <v>0</v>
      </c>
      <c r="I450" s="643" t="s">
        <v>634</v>
      </c>
      <c r="L450" s="711"/>
    </row>
    <row r="451" spans="1:12" s="7" customFormat="1" ht="110.25" customHeight="1" outlineLevel="1">
      <c r="A451" s="685" t="s">
        <v>789</v>
      </c>
      <c r="B451" s="12" t="s">
        <v>29</v>
      </c>
      <c r="C451" s="663" t="s">
        <v>105</v>
      </c>
      <c r="D451" s="618" t="s">
        <v>62</v>
      </c>
      <c r="E451" s="719">
        <v>34387.589514211395</v>
      </c>
      <c r="F451" s="719">
        <v>9208.4515746325524</v>
      </c>
      <c r="G451" s="719">
        <v>25179.137939578843</v>
      </c>
      <c r="H451" s="719">
        <v>0</v>
      </c>
      <c r="I451" s="643" t="s">
        <v>2002</v>
      </c>
      <c r="L451" s="711"/>
    </row>
    <row r="452" spans="1:12" s="7" customFormat="1" ht="85.5" customHeight="1" outlineLevel="1">
      <c r="A452" s="685" t="s">
        <v>790</v>
      </c>
      <c r="B452" s="706" t="s">
        <v>259</v>
      </c>
      <c r="C452" s="663" t="s">
        <v>2119</v>
      </c>
      <c r="D452" s="618" t="s">
        <v>1</v>
      </c>
      <c r="E452" s="719">
        <v>676.95747967438581</v>
      </c>
      <c r="F452" s="719">
        <v>69.682789382028844</v>
      </c>
      <c r="G452" s="719">
        <v>607.27469029235692</v>
      </c>
      <c r="H452" s="719">
        <v>0</v>
      </c>
      <c r="I452" s="643" t="s">
        <v>634</v>
      </c>
      <c r="L452" s="711"/>
    </row>
    <row r="453" spans="1:12" s="7" customFormat="1" ht="78.75" outlineLevel="1">
      <c r="A453" s="685" t="s">
        <v>791</v>
      </c>
      <c r="B453" s="663" t="s">
        <v>247</v>
      </c>
      <c r="C453" s="663" t="s">
        <v>866</v>
      </c>
      <c r="D453" s="618" t="s">
        <v>1</v>
      </c>
      <c r="E453" s="719">
        <v>290.52887006390125</v>
      </c>
      <c r="F453" s="719">
        <v>0</v>
      </c>
      <c r="G453" s="719">
        <v>290.52887006390125</v>
      </c>
      <c r="H453" s="719">
        <v>0</v>
      </c>
      <c r="I453" s="643" t="s">
        <v>2013</v>
      </c>
      <c r="L453" s="711"/>
    </row>
    <row r="454" spans="1:12" s="7" customFormat="1" ht="94.5" customHeight="1" outlineLevel="1">
      <c r="A454" s="685" t="s">
        <v>792</v>
      </c>
      <c r="B454" s="12" t="s">
        <v>64</v>
      </c>
      <c r="C454" s="663" t="s">
        <v>202</v>
      </c>
      <c r="D454" s="618" t="s">
        <v>65</v>
      </c>
      <c r="E454" s="719">
        <v>424.660499957105</v>
      </c>
      <c r="F454" s="719">
        <v>53.509499994594997</v>
      </c>
      <c r="G454" s="719">
        <v>371.15099996251001</v>
      </c>
      <c r="H454" s="719">
        <v>0</v>
      </c>
      <c r="I454" s="643" t="s">
        <v>1751</v>
      </c>
      <c r="L454" s="711"/>
    </row>
    <row r="455" spans="1:12" s="7" customFormat="1" ht="78.75" customHeight="1" outlineLevel="1">
      <c r="A455" s="685" t="s">
        <v>1404</v>
      </c>
      <c r="B455" s="12" t="s">
        <v>1403</v>
      </c>
      <c r="C455" s="663" t="s">
        <v>1435</v>
      </c>
      <c r="D455" s="618" t="s">
        <v>1</v>
      </c>
      <c r="E455" s="719">
        <v>267.78872652439759</v>
      </c>
      <c r="F455" s="719">
        <v>33.74281540655948</v>
      </c>
      <c r="G455" s="719">
        <v>234.0459111178381</v>
      </c>
      <c r="H455" s="719">
        <v>0</v>
      </c>
      <c r="I455" s="643" t="s">
        <v>1751</v>
      </c>
      <c r="L455" s="711"/>
    </row>
    <row r="456" spans="1:12" s="7" customFormat="1" ht="78.75" outlineLevel="1">
      <c r="A456" s="685" t="s">
        <v>793</v>
      </c>
      <c r="B456" s="25" t="s">
        <v>330</v>
      </c>
      <c r="C456" s="663" t="s">
        <v>536</v>
      </c>
      <c r="D456" s="612" t="s">
        <v>1025</v>
      </c>
      <c r="E456" s="719">
        <v>642.61383038634324</v>
      </c>
      <c r="F456" s="719">
        <v>61.070804341657322</v>
      </c>
      <c r="G456" s="719">
        <v>581.54302604468592</v>
      </c>
      <c r="H456" s="719">
        <v>0</v>
      </c>
      <c r="I456" s="643" t="s">
        <v>634</v>
      </c>
      <c r="L456" s="711"/>
    </row>
    <row r="457" spans="1:12" s="7" customFormat="1" ht="84.75" customHeight="1" outlineLevel="1">
      <c r="A457" s="685" t="s">
        <v>794</v>
      </c>
      <c r="B457" s="25" t="s">
        <v>331</v>
      </c>
      <c r="C457" s="663" t="s">
        <v>537</v>
      </c>
      <c r="D457" s="612" t="s">
        <v>1026</v>
      </c>
      <c r="E457" s="719">
        <v>589.47799994769991</v>
      </c>
      <c r="F457" s="719">
        <v>44.727913038960295</v>
      </c>
      <c r="G457" s="719">
        <v>544.7500869087396</v>
      </c>
      <c r="H457" s="719">
        <v>0</v>
      </c>
      <c r="I457" s="643" t="s">
        <v>634</v>
      </c>
      <c r="L457" s="711"/>
    </row>
    <row r="458" spans="1:12" s="7" customFormat="1" ht="124.5" customHeight="1" outlineLevel="1">
      <c r="A458" s="685" t="s">
        <v>795</v>
      </c>
      <c r="B458" s="600" t="s">
        <v>1545</v>
      </c>
      <c r="C458" s="663" t="s">
        <v>418</v>
      </c>
      <c r="D458" s="612" t="s">
        <v>67</v>
      </c>
      <c r="E458" s="719">
        <v>99.875499992135005</v>
      </c>
      <c r="F458" s="719">
        <v>8.3615392817640952</v>
      </c>
      <c r="G458" s="719">
        <v>91.51396071037091</v>
      </c>
      <c r="H458" s="719">
        <v>0</v>
      </c>
      <c r="I458" s="643" t="s">
        <v>2002</v>
      </c>
      <c r="L458" s="711"/>
    </row>
    <row r="459" spans="1:12" s="7" customFormat="1" ht="82.5" customHeight="1" outlineLevel="1">
      <c r="A459" s="685" t="s">
        <v>796</v>
      </c>
      <c r="B459" s="600" t="s">
        <v>1546</v>
      </c>
      <c r="C459" s="663" t="s">
        <v>420</v>
      </c>
      <c r="D459" s="612" t="s">
        <v>67</v>
      </c>
      <c r="E459" s="719">
        <v>140.77213332280132</v>
      </c>
      <c r="F459" s="719">
        <v>11.870099998801001</v>
      </c>
      <c r="G459" s="719">
        <v>128.90203332400031</v>
      </c>
      <c r="H459" s="719">
        <v>0</v>
      </c>
      <c r="I459" s="643" t="s">
        <v>2002</v>
      </c>
      <c r="L459" s="711"/>
    </row>
    <row r="460" spans="1:12" s="7" customFormat="1" ht="83.25" customHeight="1" outlineLevel="1">
      <c r="A460" s="685" t="s">
        <v>797</v>
      </c>
      <c r="B460" s="600" t="s">
        <v>1547</v>
      </c>
      <c r="C460" s="663" t="s">
        <v>422</v>
      </c>
      <c r="D460" s="612" t="s">
        <v>67</v>
      </c>
      <c r="E460" s="719">
        <v>175.250299987483</v>
      </c>
      <c r="F460" s="719">
        <v>14.107499998574999</v>
      </c>
      <c r="G460" s="719">
        <v>161.142799988908</v>
      </c>
      <c r="H460" s="719">
        <v>0</v>
      </c>
      <c r="I460" s="643" t="s">
        <v>2002</v>
      </c>
      <c r="L460" s="711"/>
    </row>
    <row r="461" spans="1:12" s="7" customFormat="1" ht="76.150000000000006" customHeight="1" outlineLevel="1">
      <c r="A461" s="685" t="s">
        <v>798</v>
      </c>
      <c r="B461" s="600" t="s">
        <v>1548</v>
      </c>
      <c r="C461" s="600" t="s">
        <v>424</v>
      </c>
      <c r="D461" s="612" t="s">
        <v>67</v>
      </c>
      <c r="E461" s="719">
        <v>117.220299990383</v>
      </c>
      <c r="F461" s="719">
        <v>10.840499998904999</v>
      </c>
      <c r="G461" s="719">
        <v>106.379799991478</v>
      </c>
      <c r="H461" s="719">
        <v>0</v>
      </c>
      <c r="I461" s="643" t="s">
        <v>2002</v>
      </c>
      <c r="L461" s="711"/>
    </row>
    <row r="462" spans="1:12" s="7" customFormat="1" ht="26.25" customHeight="1">
      <c r="A462" s="685" t="s">
        <v>799</v>
      </c>
      <c r="B462" s="600" t="s">
        <v>1549</v>
      </c>
      <c r="C462" s="600" t="s">
        <v>426</v>
      </c>
      <c r="D462" s="612" t="s">
        <v>67</v>
      </c>
      <c r="E462" s="719">
        <v>136.10949998847499</v>
      </c>
      <c r="F462" s="719">
        <v>12.988799998687998</v>
      </c>
      <c r="G462" s="719">
        <v>123.120699989787</v>
      </c>
      <c r="H462" s="719">
        <v>0</v>
      </c>
      <c r="I462" s="643" t="s">
        <v>2002</v>
      </c>
      <c r="L462" s="711"/>
    </row>
    <row r="463" spans="1:12" s="7" customFormat="1" ht="25.5" customHeight="1" outlineLevel="1">
      <c r="A463" s="685" t="s">
        <v>800</v>
      </c>
      <c r="B463" s="12" t="s">
        <v>953</v>
      </c>
      <c r="C463" s="12" t="s">
        <v>80</v>
      </c>
      <c r="D463" s="618" t="s">
        <v>67</v>
      </c>
      <c r="E463" s="719">
        <v>459.44091917354922</v>
      </c>
      <c r="F463" s="719">
        <v>38.572951180209699</v>
      </c>
      <c r="G463" s="719">
        <v>420.86796799333951</v>
      </c>
      <c r="H463" s="719">
        <v>0</v>
      </c>
      <c r="I463" s="643" t="s">
        <v>1219</v>
      </c>
      <c r="L463" s="711"/>
    </row>
    <row r="464" spans="1:12" s="7" customFormat="1" ht="89.25" customHeight="1" outlineLevel="1">
      <c r="A464" s="685" t="s">
        <v>1059</v>
      </c>
      <c r="B464" s="600" t="s">
        <v>848</v>
      </c>
      <c r="C464" s="600" t="s">
        <v>2131</v>
      </c>
      <c r="D464" s="629" t="s">
        <v>67</v>
      </c>
      <c r="E464" s="719">
        <v>1135.8879999010001</v>
      </c>
      <c r="F464" s="719">
        <v>98.198768731802772</v>
      </c>
      <c r="G464" s="719">
        <v>1037.6892311691972</v>
      </c>
      <c r="H464" s="719">
        <v>0</v>
      </c>
      <c r="I464" s="643" t="s">
        <v>1220</v>
      </c>
      <c r="L464" s="711"/>
    </row>
    <row r="465" spans="1:12" s="7" customFormat="1" ht="56.25" customHeight="1" outlineLevel="1">
      <c r="A465" s="685" t="s">
        <v>1060</v>
      </c>
      <c r="B465" s="12" t="s">
        <v>954</v>
      </c>
      <c r="C465" s="12" t="s">
        <v>80</v>
      </c>
      <c r="D465" s="618" t="s">
        <v>67</v>
      </c>
      <c r="E465" s="719">
        <v>82.689447676405095</v>
      </c>
      <c r="F465" s="719">
        <v>6.942298552941141</v>
      </c>
      <c r="G465" s="719">
        <v>75.747149123463956</v>
      </c>
      <c r="H465" s="719">
        <v>0</v>
      </c>
      <c r="I465" s="643" t="s">
        <v>1221</v>
      </c>
      <c r="L465" s="711"/>
    </row>
    <row r="466" spans="1:12" s="7" customFormat="1" ht="111" customHeight="1" outlineLevel="1">
      <c r="A466" s="705" t="s">
        <v>1061</v>
      </c>
      <c r="B466" s="624" t="s">
        <v>1550</v>
      </c>
      <c r="C466" s="624" t="s">
        <v>80</v>
      </c>
      <c r="D466" s="625" t="s">
        <v>67</v>
      </c>
      <c r="E466" s="719">
        <v>62.019903306972509</v>
      </c>
      <c r="F466" s="719">
        <v>5.2069604656992095</v>
      </c>
      <c r="G466" s="719">
        <v>56.812942841273298</v>
      </c>
      <c r="H466" s="719">
        <v>0</v>
      </c>
      <c r="I466" s="643" t="s">
        <v>1221</v>
      </c>
      <c r="L466" s="711"/>
    </row>
    <row r="467" spans="1:12" s="7" customFormat="1" ht="138" customHeight="1" outlineLevel="1">
      <c r="A467" s="773" t="s">
        <v>2132</v>
      </c>
      <c r="B467" s="774"/>
      <c r="C467" s="774"/>
      <c r="D467" s="775"/>
      <c r="E467" s="719"/>
      <c r="F467" s="719"/>
      <c r="G467" s="719"/>
      <c r="H467" s="719"/>
      <c r="I467" s="643"/>
      <c r="L467" s="711"/>
    </row>
    <row r="468" spans="1:12" s="7" customFormat="1" ht="84.75" customHeight="1" outlineLevel="1">
      <c r="A468" s="768" t="s">
        <v>584</v>
      </c>
      <c r="B468" s="768"/>
      <c r="C468" s="768"/>
      <c r="D468" s="629"/>
      <c r="E468" s="719"/>
      <c r="F468" s="719"/>
      <c r="G468" s="719"/>
      <c r="H468" s="719"/>
      <c r="I468" s="643"/>
      <c r="L468" s="711"/>
    </row>
    <row r="469" spans="1:12" s="7" customFormat="1" ht="110.25" customHeight="1" outlineLevel="1">
      <c r="A469" s="777" t="s">
        <v>154</v>
      </c>
      <c r="B469" s="778"/>
      <c r="C469" s="778"/>
      <c r="D469" s="707"/>
      <c r="E469" s="719"/>
      <c r="F469" s="719"/>
      <c r="G469" s="719"/>
      <c r="H469" s="719"/>
      <c r="I469" s="643" t="s">
        <v>2002</v>
      </c>
      <c r="L469" s="711"/>
    </row>
    <row r="470" spans="1:12" s="7" customFormat="1" ht="88.5" customHeight="1" outlineLevel="1">
      <c r="A470" s="601" t="s">
        <v>585</v>
      </c>
      <c r="B470" s="12" t="s">
        <v>155</v>
      </c>
      <c r="C470" s="12" t="s">
        <v>832</v>
      </c>
      <c r="D470" s="618" t="s">
        <v>156</v>
      </c>
      <c r="E470" s="719">
        <v>10397.803227152592</v>
      </c>
      <c r="F470" s="719">
        <v>10397.803227152592</v>
      </c>
      <c r="G470" s="719">
        <v>0</v>
      </c>
      <c r="H470" s="719">
        <v>0</v>
      </c>
      <c r="I470" s="643" t="s">
        <v>167</v>
      </c>
      <c r="L470" s="711"/>
    </row>
    <row r="471" spans="1:12" s="7" customFormat="1" ht="96" customHeight="1" outlineLevel="1">
      <c r="A471" s="601" t="s">
        <v>586</v>
      </c>
      <c r="B471" s="12" t="s">
        <v>91</v>
      </c>
      <c r="C471" s="12" t="s">
        <v>151</v>
      </c>
      <c r="D471" s="618" t="s">
        <v>49</v>
      </c>
      <c r="E471" s="719">
        <v>14899.381198495012</v>
      </c>
      <c r="F471" s="719">
        <v>14899.381198495012</v>
      </c>
      <c r="G471" s="719">
        <v>0</v>
      </c>
      <c r="H471" s="719">
        <v>0</v>
      </c>
      <c r="I471" s="643" t="s">
        <v>206</v>
      </c>
      <c r="L471" s="711"/>
    </row>
    <row r="472" spans="1:12" s="7" customFormat="1" ht="25.5" customHeight="1" outlineLevel="1">
      <c r="A472" s="601" t="s">
        <v>587</v>
      </c>
      <c r="B472" s="12" t="s">
        <v>157</v>
      </c>
      <c r="C472" s="12" t="s">
        <v>158</v>
      </c>
      <c r="D472" s="618" t="s">
        <v>156</v>
      </c>
      <c r="E472" s="719">
        <v>6037.4341318950537</v>
      </c>
      <c r="F472" s="719">
        <v>6037.4341318950537</v>
      </c>
      <c r="G472" s="719">
        <v>0</v>
      </c>
      <c r="H472" s="719">
        <v>0</v>
      </c>
      <c r="I472" s="643" t="s">
        <v>2002</v>
      </c>
      <c r="L472" s="711"/>
    </row>
    <row r="473" spans="1:12" s="7" customFormat="1" ht="25.5" customHeight="1" outlineLevel="1">
      <c r="A473" s="601" t="s">
        <v>588</v>
      </c>
      <c r="B473" s="12" t="s">
        <v>833</v>
      </c>
      <c r="C473" s="12" t="s">
        <v>159</v>
      </c>
      <c r="D473" s="618" t="s">
        <v>156</v>
      </c>
      <c r="E473" s="719">
        <v>16621.577918674036</v>
      </c>
      <c r="F473" s="719">
        <v>16621.577918674036</v>
      </c>
      <c r="G473" s="719">
        <v>0</v>
      </c>
      <c r="H473" s="719">
        <v>0</v>
      </c>
      <c r="I473" s="643" t="s">
        <v>2002</v>
      </c>
      <c r="L473" s="711"/>
    </row>
    <row r="474" spans="1:12" s="7" customFormat="1" ht="236.25" customHeight="1" outlineLevel="1">
      <c r="A474" s="601" t="s">
        <v>589</v>
      </c>
      <c r="B474" s="12" t="s">
        <v>160</v>
      </c>
      <c r="C474" s="12" t="s">
        <v>161</v>
      </c>
      <c r="D474" s="618" t="s">
        <v>156</v>
      </c>
      <c r="E474" s="719">
        <v>21913.649812063526</v>
      </c>
      <c r="F474" s="719">
        <v>21913.649812063526</v>
      </c>
      <c r="G474" s="719">
        <v>0</v>
      </c>
      <c r="H474" s="719">
        <v>0</v>
      </c>
      <c r="I474" s="643" t="s">
        <v>2002</v>
      </c>
      <c r="L474" s="711"/>
    </row>
    <row r="475" spans="1:12" s="7" customFormat="1" ht="100.5" customHeight="1" outlineLevel="1">
      <c r="A475" s="601" t="s">
        <v>590</v>
      </c>
      <c r="B475" s="12" t="s">
        <v>834</v>
      </c>
      <c r="C475" s="12" t="s">
        <v>162</v>
      </c>
      <c r="D475" s="618" t="s">
        <v>156</v>
      </c>
      <c r="E475" s="719">
        <v>48836.133866884433</v>
      </c>
      <c r="F475" s="719">
        <v>48836.133866884433</v>
      </c>
      <c r="G475" s="719">
        <v>0</v>
      </c>
      <c r="H475" s="719">
        <v>0</v>
      </c>
      <c r="I475" s="643" t="s">
        <v>835</v>
      </c>
      <c r="L475" s="711"/>
    </row>
    <row r="476" spans="1:12" s="7" customFormat="1" ht="378" outlineLevel="1">
      <c r="A476" s="601" t="s">
        <v>591</v>
      </c>
      <c r="B476" s="12" t="s">
        <v>163</v>
      </c>
      <c r="C476" s="12" t="s">
        <v>164</v>
      </c>
      <c r="D476" s="618" t="s">
        <v>156</v>
      </c>
      <c r="E476" s="719">
        <v>33809.631138612298</v>
      </c>
      <c r="F476" s="719">
        <v>33809.631138612298</v>
      </c>
      <c r="G476" s="719">
        <v>0</v>
      </c>
      <c r="H476" s="719">
        <v>0</v>
      </c>
      <c r="I476" s="643" t="s">
        <v>835</v>
      </c>
      <c r="L476" s="711"/>
    </row>
    <row r="477" spans="1:12" s="7" customFormat="1" ht="73.5" customHeight="1" outlineLevel="1">
      <c r="A477" s="601" t="s">
        <v>592</v>
      </c>
      <c r="B477" s="12" t="s">
        <v>50</v>
      </c>
      <c r="C477" s="12" t="s">
        <v>836</v>
      </c>
      <c r="D477" s="618" t="s">
        <v>49</v>
      </c>
      <c r="E477" s="719">
        <v>6061.6214993877156</v>
      </c>
      <c r="F477" s="719">
        <v>6061.6214993877156</v>
      </c>
      <c r="G477" s="719">
        <v>0</v>
      </c>
      <c r="H477" s="719">
        <v>0</v>
      </c>
      <c r="I477" s="643" t="s">
        <v>168</v>
      </c>
      <c r="L477" s="711"/>
    </row>
    <row r="478" spans="1:12" s="7" customFormat="1" ht="64.5" customHeight="1" outlineLevel="1">
      <c r="A478" s="59" t="s">
        <v>165</v>
      </c>
      <c r="B478" s="54"/>
      <c r="C478" s="54"/>
      <c r="D478" s="54"/>
      <c r="E478" s="719"/>
      <c r="F478" s="719"/>
      <c r="G478" s="719"/>
      <c r="H478" s="719">
        <v>0</v>
      </c>
      <c r="I478" s="643" t="s">
        <v>2002</v>
      </c>
      <c r="L478" s="711"/>
    </row>
    <row r="479" spans="1:12" s="7" customFormat="1" ht="33" customHeight="1" outlineLevel="1">
      <c r="A479" s="60" t="s">
        <v>166</v>
      </c>
      <c r="B479" s="55"/>
      <c r="C479" s="55"/>
      <c r="D479" s="55"/>
      <c r="E479" s="719"/>
      <c r="F479" s="719"/>
      <c r="G479" s="719"/>
      <c r="H479" s="719"/>
      <c r="I479" s="643" t="s">
        <v>2002</v>
      </c>
      <c r="L479" s="711"/>
    </row>
    <row r="480" spans="1:12" s="7" customFormat="1" ht="69" customHeight="1" outlineLevel="1">
      <c r="A480" s="601" t="s">
        <v>593</v>
      </c>
      <c r="B480" s="12" t="s">
        <v>169</v>
      </c>
      <c r="C480" s="12" t="s">
        <v>170</v>
      </c>
      <c r="D480" s="618" t="s">
        <v>48</v>
      </c>
      <c r="E480" s="719">
        <v>6746.54309931853</v>
      </c>
      <c r="F480" s="719">
        <v>0</v>
      </c>
      <c r="G480" s="719">
        <v>6746.54309931853</v>
      </c>
      <c r="H480" s="719">
        <v>0</v>
      </c>
      <c r="I480" s="643" t="s">
        <v>2002</v>
      </c>
      <c r="L480" s="711"/>
    </row>
    <row r="481" spans="1:12" s="7" customFormat="1" ht="78.75" customHeight="1" outlineLevel="1">
      <c r="A481" s="601" t="s">
        <v>594</v>
      </c>
      <c r="B481" s="12" t="s">
        <v>171</v>
      </c>
      <c r="C481" s="12" t="s">
        <v>172</v>
      </c>
      <c r="D481" s="618" t="s">
        <v>48</v>
      </c>
      <c r="E481" s="719">
        <v>16690.568398314084</v>
      </c>
      <c r="F481" s="719">
        <v>0</v>
      </c>
      <c r="G481" s="719">
        <v>16690.568398314084</v>
      </c>
      <c r="H481" s="719">
        <v>0</v>
      </c>
      <c r="I481" s="643" t="s">
        <v>2002</v>
      </c>
      <c r="L481" s="711"/>
    </row>
    <row r="482" spans="1:12" s="7" customFormat="1" ht="25.5" customHeight="1" outlineLevel="1">
      <c r="A482" s="601" t="s">
        <v>595</v>
      </c>
      <c r="B482" s="12" t="s">
        <v>173</v>
      </c>
      <c r="C482" s="12" t="s">
        <v>170</v>
      </c>
      <c r="D482" s="618" t="s">
        <v>48</v>
      </c>
      <c r="E482" s="719">
        <v>7539.1450024626674</v>
      </c>
      <c r="F482" s="719">
        <v>0</v>
      </c>
      <c r="G482" s="719">
        <v>7539.1450024626674</v>
      </c>
      <c r="H482" s="719">
        <v>0</v>
      </c>
      <c r="I482" s="643" t="s">
        <v>2002</v>
      </c>
      <c r="L482" s="711"/>
    </row>
    <row r="483" spans="1:12" s="7" customFormat="1" ht="236.25" outlineLevel="1">
      <c r="A483" s="601" t="s">
        <v>596</v>
      </c>
      <c r="B483" s="12" t="s">
        <v>174</v>
      </c>
      <c r="C483" s="12" t="s">
        <v>172</v>
      </c>
      <c r="D483" s="618" t="s">
        <v>48</v>
      </c>
      <c r="E483" s="719">
        <v>18530.467386012813</v>
      </c>
      <c r="F483" s="719">
        <v>0</v>
      </c>
      <c r="G483" s="719">
        <v>18530.467386012813</v>
      </c>
      <c r="H483" s="719">
        <v>0</v>
      </c>
      <c r="I483" s="643" t="s">
        <v>2002</v>
      </c>
      <c r="L483" s="711"/>
    </row>
    <row r="484" spans="1:12" s="7" customFormat="1" ht="110.25" outlineLevel="1">
      <c r="A484" s="601" t="s">
        <v>597</v>
      </c>
      <c r="B484" s="12" t="s">
        <v>152</v>
      </c>
      <c r="C484" s="12" t="s">
        <v>175</v>
      </c>
      <c r="D484" s="618" t="s">
        <v>52</v>
      </c>
      <c r="E484" s="719">
        <v>22534.845297723754</v>
      </c>
      <c r="F484" s="719">
        <v>0</v>
      </c>
      <c r="G484" s="719">
        <v>22534.845297723754</v>
      </c>
      <c r="H484" s="719">
        <v>0</v>
      </c>
      <c r="I484" s="643" t="s">
        <v>2002</v>
      </c>
      <c r="L484" s="711"/>
    </row>
    <row r="485" spans="1:12" s="7" customFormat="1" ht="18.75" outlineLevel="1">
      <c r="A485" s="60" t="s">
        <v>1110</v>
      </c>
      <c r="B485" s="55"/>
      <c r="C485" s="55"/>
      <c r="D485" s="55"/>
      <c r="E485" s="719"/>
      <c r="F485" s="719"/>
      <c r="G485" s="719"/>
      <c r="H485" s="719"/>
      <c r="I485" s="643" t="s">
        <v>2002</v>
      </c>
      <c r="L485" s="711"/>
    </row>
    <row r="486" spans="1:12" s="7" customFormat="1" ht="71.25" customHeight="1" outlineLevel="1">
      <c r="A486" s="601" t="s">
        <v>598</v>
      </c>
      <c r="B486" s="12" t="s">
        <v>51</v>
      </c>
      <c r="C486" s="12" t="s">
        <v>176</v>
      </c>
      <c r="D486" s="618" t="s">
        <v>156</v>
      </c>
      <c r="E486" s="719">
        <v>4777.650899517409</v>
      </c>
      <c r="F486" s="719">
        <v>0</v>
      </c>
      <c r="G486" s="719">
        <v>4777.650899517409</v>
      </c>
      <c r="H486" s="719">
        <v>0</v>
      </c>
      <c r="I486" s="643" t="s">
        <v>2002</v>
      </c>
      <c r="L486" s="711"/>
    </row>
    <row r="487" spans="1:12" s="7" customFormat="1" ht="25.5" customHeight="1" outlineLevel="1">
      <c r="A487" s="601" t="s">
        <v>599</v>
      </c>
      <c r="B487" s="12" t="s">
        <v>1022</v>
      </c>
      <c r="C487" s="12" t="s">
        <v>177</v>
      </c>
      <c r="D487" s="618" t="s">
        <v>156</v>
      </c>
      <c r="E487" s="719">
        <v>3738.6062996223627</v>
      </c>
      <c r="F487" s="719">
        <v>0</v>
      </c>
      <c r="G487" s="719">
        <v>3738.6062996223627</v>
      </c>
      <c r="H487" s="719">
        <v>0</v>
      </c>
      <c r="I487" s="643" t="s">
        <v>2002</v>
      </c>
      <c r="L487" s="711"/>
    </row>
    <row r="488" spans="1:12" s="7" customFormat="1" ht="18.75" outlineLevel="1">
      <c r="A488" s="60" t="s">
        <v>203</v>
      </c>
      <c r="B488" s="55"/>
      <c r="C488" s="55"/>
      <c r="D488" s="55"/>
      <c r="E488" s="719"/>
      <c r="F488" s="719"/>
      <c r="G488" s="719"/>
      <c r="H488" s="719"/>
      <c r="I488" s="643"/>
      <c r="L488" s="711"/>
    </row>
    <row r="489" spans="1:12" s="7" customFormat="1" ht="110.25" outlineLevel="1">
      <c r="A489" s="52" t="s">
        <v>600</v>
      </c>
      <c r="B489" s="13" t="s">
        <v>8</v>
      </c>
      <c r="C489" s="13" t="s">
        <v>106</v>
      </c>
      <c r="D489" s="634"/>
      <c r="E489" s="719"/>
      <c r="F489" s="719"/>
      <c r="G489" s="719"/>
      <c r="H489" s="719"/>
      <c r="I489" s="643" t="s">
        <v>2002</v>
      </c>
      <c r="L489" s="711"/>
    </row>
    <row r="490" spans="1:12" s="7" customFormat="1" ht="31.5" outlineLevel="1">
      <c r="A490" s="601" t="s">
        <v>914</v>
      </c>
      <c r="B490" s="14" t="s">
        <v>9</v>
      </c>
      <c r="C490" s="12"/>
      <c r="D490" s="618" t="s">
        <v>7</v>
      </c>
      <c r="E490" s="719">
        <v>114652.17718841897</v>
      </c>
      <c r="F490" s="719">
        <v>19490.872498031225</v>
      </c>
      <c r="G490" s="719">
        <v>95161.30469038774</v>
      </c>
      <c r="H490" s="719">
        <v>0</v>
      </c>
      <c r="I490" s="643" t="s">
        <v>2002</v>
      </c>
      <c r="L490" s="711"/>
    </row>
    <row r="491" spans="1:12" s="7" customFormat="1" ht="45.75" customHeight="1" outlineLevel="1">
      <c r="A491" s="601" t="s">
        <v>915</v>
      </c>
      <c r="B491" s="14" t="s">
        <v>10</v>
      </c>
      <c r="C491" s="12"/>
      <c r="D491" s="618" t="s">
        <v>7</v>
      </c>
      <c r="E491" s="719">
        <v>145868.45128526579</v>
      </c>
      <c r="F491" s="719">
        <v>27715.010397200502</v>
      </c>
      <c r="G491" s="719">
        <v>118153.44088806529</v>
      </c>
      <c r="H491" s="719">
        <v>0</v>
      </c>
      <c r="I491" s="643" t="s">
        <v>2002</v>
      </c>
      <c r="L491" s="711"/>
    </row>
    <row r="492" spans="1:12" s="7" customFormat="1" ht="55.5" customHeight="1" outlineLevel="1">
      <c r="A492" s="601" t="s">
        <v>601</v>
      </c>
      <c r="B492" s="12" t="s">
        <v>204</v>
      </c>
      <c r="C492" s="12" t="s">
        <v>837</v>
      </c>
      <c r="D492" s="618" t="s">
        <v>47</v>
      </c>
      <c r="E492" s="719">
        <v>102406.5899896559</v>
      </c>
      <c r="F492" s="719">
        <v>15360.988498448385</v>
      </c>
      <c r="G492" s="719">
        <v>87045.601491207519</v>
      </c>
      <c r="H492" s="719">
        <v>0</v>
      </c>
      <c r="I492" s="643" t="s">
        <v>2002</v>
      </c>
      <c r="L492" s="711"/>
    </row>
    <row r="493" spans="1:12" s="7" customFormat="1" ht="47.25" customHeight="1" outlineLevel="1">
      <c r="A493" s="60" t="s">
        <v>180</v>
      </c>
      <c r="B493" s="55"/>
      <c r="C493" s="55"/>
      <c r="D493" s="55"/>
      <c r="E493" s="719"/>
      <c r="F493" s="719"/>
      <c r="G493" s="719"/>
      <c r="H493" s="719"/>
      <c r="I493" s="643"/>
      <c r="L493" s="711"/>
    </row>
    <row r="494" spans="1:12" s="7" customFormat="1" ht="25.5" customHeight="1" outlineLevel="1">
      <c r="A494" s="52" t="s">
        <v>602</v>
      </c>
      <c r="B494" s="13" t="s">
        <v>182</v>
      </c>
      <c r="C494" s="13" t="s">
        <v>183</v>
      </c>
      <c r="D494" s="620"/>
      <c r="E494" s="719"/>
      <c r="F494" s="719"/>
      <c r="G494" s="719"/>
      <c r="H494" s="719"/>
      <c r="I494" s="643"/>
      <c r="L494" s="711"/>
    </row>
    <row r="495" spans="1:12" s="7" customFormat="1" ht="31.5" outlineLevel="1">
      <c r="A495" s="601" t="s">
        <v>916</v>
      </c>
      <c r="B495" s="12" t="s">
        <v>184</v>
      </c>
      <c r="C495" s="12"/>
      <c r="D495" s="618" t="s">
        <v>7</v>
      </c>
      <c r="E495" s="719">
        <v>148327.84831569405</v>
      </c>
      <c r="F495" s="719">
        <v>22249.17724735411</v>
      </c>
      <c r="G495" s="719">
        <v>126078.67106833994</v>
      </c>
      <c r="H495" s="719">
        <v>0</v>
      </c>
      <c r="I495" s="643" t="s">
        <v>2002</v>
      </c>
      <c r="L495" s="711"/>
    </row>
    <row r="496" spans="1:12" s="7" customFormat="1" ht="31.5" outlineLevel="1">
      <c r="A496" s="601" t="s">
        <v>917</v>
      </c>
      <c r="B496" s="12" t="s">
        <v>185</v>
      </c>
      <c r="C496" s="12"/>
      <c r="D496" s="618" t="s">
        <v>7</v>
      </c>
      <c r="E496" s="719">
        <v>283239.10733650124</v>
      </c>
      <c r="F496" s="719">
        <v>42485.866100475185</v>
      </c>
      <c r="G496" s="719">
        <v>240753.24123602605</v>
      </c>
      <c r="H496" s="719">
        <v>0</v>
      </c>
      <c r="I496" s="643" t="s">
        <v>2002</v>
      </c>
      <c r="L496" s="711"/>
    </row>
    <row r="497" spans="1:12" s="7" customFormat="1" ht="31.5" outlineLevel="1">
      <c r="A497" s="601" t="s">
        <v>918</v>
      </c>
      <c r="B497" s="12" t="s">
        <v>186</v>
      </c>
      <c r="C497" s="12"/>
      <c r="D497" s="618" t="s">
        <v>7</v>
      </c>
      <c r="E497" s="719">
        <v>313053.75021402765</v>
      </c>
      <c r="F497" s="719">
        <v>46958.062532104144</v>
      </c>
      <c r="G497" s="719">
        <v>266095.6876819235</v>
      </c>
      <c r="H497" s="719">
        <v>0</v>
      </c>
      <c r="I497" s="643" t="s">
        <v>2002</v>
      </c>
      <c r="L497" s="711"/>
    </row>
    <row r="498" spans="1:12" s="7" customFormat="1" ht="15.75" customHeight="1" outlineLevel="1">
      <c r="A498" s="601" t="s">
        <v>919</v>
      </c>
      <c r="B498" s="12" t="s">
        <v>187</v>
      </c>
      <c r="C498" s="12"/>
      <c r="D498" s="618" t="s">
        <v>7</v>
      </c>
      <c r="E498" s="719">
        <v>342868.39309155411</v>
      </c>
      <c r="F498" s="719">
        <v>51430.258963733118</v>
      </c>
      <c r="G498" s="719">
        <v>291438.13412782102</v>
      </c>
      <c r="H498" s="719">
        <v>0</v>
      </c>
      <c r="I498" s="643" t="s">
        <v>2002</v>
      </c>
      <c r="L498" s="711"/>
    </row>
    <row r="499" spans="1:12" s="7" customFormat="1" ht="94.5" outlineLevel="1">
      <c r="A499" s="601" t="s">
        <v>603</v>
      </c>
      <c r="B499" s="12" t="s">
        <v>189</v>
      </c>
      <c r="C499" s="12" t="s">
        <v>1087</v>
      </c>
      <c r="D499" s="618" t="s">
        <v>7</v>
      </c>
      <c r="E499" s="719">
        <v>39929.260473727292</v>
      </c>
      <c r="F499" s="719">
        <v>5190.803861584548</v>
      </c>
      <c r="G499" s="719">
        <v>34738.456612142742</v>
      </c>
      <c r="H499" s="719">
        <v>0</v>
      </c>
      <c r="I499" s="643" t="s">
        <v>2002</v>
      </c>
      <c r="L499" s="711"/>
    </row>
    <row r="500" spans="1:12" s="7" customFormat="1" ht="46.5" customHeight="1" outlineLevel="1">
      <c r="A500" s="56" t="s">
        <v>190</v>
      </c>
      <c r="B500" s="57"/>
      <c r="C500" s="57"/>
      <c r="D500" s="57"/>
      <c r="E500" s="719"/>
      <c r="F500" s="719"/>
      <c r="G500" s="719"/>
      <c r="H500" s="719"/>
      <c r="I500" s="643"/>
      <c r="L500" s="711"/>
    </row>
    <row r="501" spans="1:12" s="7" customFormat="1" ht="57" customHeight="1">
      <c r="A501" s="601" t="s">
        <v>604</v>
      </c>
      <c r="B501" s="12" t="s">
        <v>1086</v>
      </c>
      <c r="C501" s="12"/>
      <c r="D501" s="618" t="s">
        <v>48</v>
      </c>
      <c r="E501" s="728" t="s">
        <v>104</v>
      </c>
      <c r="F501" s="719">
        <v>0</v>
      </c>
      <c r="G501" s="728" t="s">
        <v>104</v>
      </c>
      <c r="H501" s="218"/>
      <c r="I501" s="643" t="s">
        <v>2002</v>
      </c>
      <c r="L501" s="711"/>
    </row>
    <row r="502" spans="1:12" s="7" customFormat="1" ht="25.5" customHeight="1" outlineLevel="1">
      <c r="A502" s="52" t="s">
        <v>605</v>
      </c>
      <c r="B502" s="13" t="s">
        <v>192</v>
      </c>
      <c r="C502" s="13" t="s">
        <v>198</v>
      </c>
      <c r="D502" s="620"/>
      <c r="E502" s="719"/>
      <c r="F502" s="719"/>
      <c r="G502" s="719"/>
      <c r="H502" s="719"/>
      <c r="I502" s="643" t="s">
        <v>201</v>
      </c>
      <c r="L502" s="711"/>
    </row>
    <row r="503" spans="1:12" s="7" customFormat="1" outlineLevel="1">
      <c r="A503" s="601" t="s">
        <v>920</v>
      </c>
      <c r="B503" s="12" t="s">
        <v>193</v>
      </c>
      <c r="C503" s="12"/>
      <c r="D503" s="618" t="s">
        <v>199</v>
      </c>
      <c r="E503" s="719">
        <v>11269.935007704997</v>
      </c>
      <c r="F503" s="719">
        <v>0</v>
      </c>
      <c r="G503" s="719">
        <v>11269.935007704997</v>
      </c>
      <c r="H503" s="719">
        <v>0</v>
      </c>
      <c r="I503" s="643" t="s">
        <v>2002</v>
      </c>
      <c r="L503" s="711"/>
    </row>
    <row r="504" spans="1:12" s="7" customFormat="1" outlineLevel="1">
      <c r="A504" s="601" t="s">
        <v>921</v>
      </c>
      <c r="B504" s="12" t="s">
        <v>194</v>
      </c>
      <c r="C504" s="12"/>
      <c r="D504" s="618" t="s">
        <v>199</v>
      </c>
      <c r="E504" s="719">
        <v>15026.580010273328</v>
      </c>
      <c r="F504" s="719">
        <v>0</v>
      </c>
      <c r="G504" s="719">
        <v>15026.580010273328</v>
      </c>
      <c r="H504" s="719">
        <v>0</v>
      </c>
      <c r="I504" s="643" t="s">
        <v>2002</v>
      </c>
      <c r="L504" s="711"/>
    </row>
    <row r="505" spans="1:12" s="7" customFormat="1" ht="25.5" customHeight="1" outlineLevel="1">
      <c r="A505" s="601" t="s">
        <v>922</v>
      </c>
      <c r="B505" s="12" t="s">
        <v>195</v>
      </c>
      <c r="C505" s="12"/>
      <c r="D505" s="618" t="s">
        <v>199</v>
      </c>
      <c r="E505" s="719">
        <v>30053.160020546657</v>
      </c>
      <c r="F505" s="719">
        <v>0</v>
      </c>
      <c r="G505" s="719">
        <v>30053.160020546657</v>
      </c>
      <c r="H505" s="719">
        <v>0</v>
      </c>
      <c r="I505" s="643" t="s">
        <v>2002</v>
      </c>
      <c r="L505" s="711"/>
    </row>
    <row r="506" spans="1:12" s="7" customFormat="1" ht="31.5" outlineLevel="1">
      <c r="A506" s="638" t="s">
        <v>606</v>
      </c>
      <c r="B506" s="624" t="s">
        <v>197</v>
      </c>
      <c r="C506" s="624" t="s">
        <v>200</v>
      </c>
      <c r="D506" s="625" t="s">
        <v>199</v>
      </c>
      <c r="E506" s="719">
        <v>3486.13</v>
      </c>
      <c r="F506" s="719">
        <v>0</v>
      </c>
      <c r="G506" s="719">
        <v>3486.13</v>
      </c>
      <c r="H506" s="719">
        <v>0</v>
      </c>
      <c r="I506" s="643"/>
      <c r="L506" s="711"/>
    </row>
    <row r="507" spans="1:12" s="7" customFormat="1" ht="18.75" outlineLevel="1">
      <c r="A507" s="768" t="s">
        <v>1384</v>
      </c>
      <c r="B507" s="768"/>
      <c r="C507" s="768"/>
      <c r="D507" s="716"/>
      <c r="E507" s="719"/>
      <c r="F507" s="719"/>
      <c r="G507" s="719"/>
      <c r="H507" s="719"/>
      <c r="I507" s="643" t="s">
        <v>2002</v>
      </c>
      <c r="L507" s="711"/>
    </row>
    <row r="508" spans="1:12" s="7" customFormat="1" ht="43.5" customHeight="1" outlineLevel="1">
      <c r="A508" s="777" t="s">
        <v>208</v>
      </c>
      <c r="B508" s="778"/>
      <c r="C508" s="778"/>
      <c r="D508" s="635"/>
      <c r="E508" s="719"/>
      <c r="F508" s="719"/>
      <c r="G508" s="719"/>
      <c r="H508" s="719"/>
      <c r="I508" s="643" t="s">
        <v>913</v>
      </c>
      <c r="L508" s="711"/>
    </row>
    <row r="509" spans="1:12" s="7" customFormat="1" ht="47.25" outlineLevel="1">
      <c r="A509" s="601" t="s">
        <v>607</v>
      </c>
      <c r="B509" s="12" t="s">
        <v>209</v>
      </c>
      <c r="C509" s="12" t="s">
        <v>210</v>
      </c>
      <c r="D509" s="618" t="s">
        <v>211</v>
      </c>
      <c r="E509" s="719">
        <v>626.17499993674994</v>
      </c>
      <c r="F509" s="719">
        <v>626.17499993674994</v>
      </c>
      <c r="G509" s="719">
        <v>0</v>
      </c>
      <c r="H509" s="719"/>
      <c r="I509" s="643" t="s">
        <v>852</v>
      </c>
      <c r="L509" s="711"/>
    </row>
    <row r="510" spans="1:12" s="7" customFormat="1" ht="78.75" outlineLevel="1">
      <c r="A510" s="601" t="s">
        <v>608</v>
      </c>
      <c r="B510" s="12" t="s">
        <v>212</v>
      </c>
      <c r="C510" s="12" t="s">
        <v>213</v>
      </c>
      <c r="D510" s="618" t="s">
        <v>214</v>
      </c>
      <c r="E510" s="719">
        <v>3249.9719996717199</v>
      </c>
      <c r="F510" s="719">
        <v>3249.9719996717199</v>
      </c>
      <c r="G510" s="719">
        <v>0</v>
      </c>
      <c r="H510" s="719">
        <v>0</v>
      </c>
      <c r="I510" s="643" t="s">
        <v>852</v>
      </c>
      <c r="L510" s="711"/>
    </row>
    <row r="511" spans="1:12" s="7" customFormat="1" ht="18.75" outlineLevel="1">
      <c r="A511" s="60" t="s">
        <v>215</v>
      </c>
      <c r="B511" s="174"/>
      <c r="C511" s="174"/>
      <c r="D511" s="174"/>
      <c r="E511" s="719"/>
      <c r="F511" s="719"/>
      <c r="G511" s="719"/>
      <c r="H511" s="719"/>
      <c r="I511" s="643" t="s">
        <v>2002</v>
      </c>
      <c r="L511" s="711"/>
    </row>
    <row r="512" spans="1:12" s="7" customFormat="1" ht="63" outlineLevel="1">
      <c r="A512" s="601" t="s">
        <v>806</v>
      </c>
      <c r="B512" s="12" t="s">
        <v>991</v>
      </c>
      <c r="C512" s="12" t="s">
        <v>2133</v>
      </c>
      <c r="D512" s="618" t="s">
        <v>109</v>
      </c>
      <c r="E512" s="719">
        <v>235.96649997616498</v>
      </c>
      <c r="F512" s="719">
        <v>0</v>
      </c>
      <c r="G512" s="719">
        <v>235.96649997616498</v>
      </c>
      <c r="H512" s="719"/>
      <c r="I512" s="643" t="s">
        <v>2014</v>
      </c>
      <c r="L512" s="711"/>
    </row>
    <row r="513" spans="1:12" s="7" customFormat="1" ht="60.6" customHeight="1" outlineLevel="1">
      <c r="A513" s="601" t="s">
        <v>807</v>
      </c>
      <c r="B513" s="12" t="s">
        <v>216</v>
      </c>
      <c r="C513" s="12" t="s">
        <v>2134</v>
      </c>
      <c r="D513" s="618" t="s">
        <v>109</v>
      </c>
      <c r="E513" s="719">
        <v>395.70299996002996</v>
      </c>
      <c r="F513" s="719">
        <v>0</v>
      </c>
      <c r="G513" s="719">
        <v>395.70299996002996</v>
      </c>
      <c r="H513" s="719">
        <v>270.77999999999997</v>
      </c>
      <c r="I513" s="643" t="s">
        <v>2014</v>
      </c>
      <c r="L513" s="711"/>
    </row>
    <row r="514" spans="1:12" s="7" customFormat="1" ht="72.75" customHeight="1" outlineLevel="1">
      <c r="A514" s="601" t="s">
        <v>808</v>
      </c>
      <c r="B514" s="708" t="s">
        <v>970</v>
      </c>
      <c r="C514" s="12" t="s">
        <v>2134</v>
      </c>
      <c r="D514" s="629" t="s">
        <v>109</v>
      </c>
      <c r="E514" s="719">
        <v>874.68437654965464</v>
      </c>
      <c r="F514" s="719">
        <v>0</v>
      </c>
      <c r="G514" s="719">
        <v>874.68437654965464</v>
      </c>
      <c r="H514" s="719">
        <v>654.59</v>
      </c>
      <c r="I514" s="643" t="s">
        <v>2014</v>
      </c>
      <c r="L514" s="711"/>
    </row>
    <row r="515" spans="1:12" s="7" customFormat="1" ht="26.25" customHeight="1" outlineLevel="1">
      <c r="A515" s="601" t="s">
        <v>809</v>
      </c>
      <c r="B515" s="12" t="s">
        <v>217</v>
      </c>
      <c r="C515" s="12" t="s">
        <v>218</v>
      </c>
      <c r="D515" s="618" t="s">
        <v>109</v>
      </c>
      <c r="E515" s="719">
        <v>21.997799997777999</v>
      </c>
      <c r="F515" s="719">
        <v>0</v>
      </c>
      <c r="G515" s="719">
        <v>21.997799997777999</v>
      </c>
      <c r="H515" s="719">
        <v>0</v>
      </c>
      <c r="I515" s="643" t="s">
        <v>852</v>
      </c>
      <c r="L515" s="711"/>
    </row>
    <row r="516" spans="1:12" s="7" customFormat="1" ht="47.25" outlineLevel="1">
      <c r="A516" s="601" t="s">
        <v>810</v>
      </c>
      <c r="B516" s="12" t="s">
        <v>219</v>
      </c>
      <c r="C516" s="12" t="s">
        <v>2135</v>
      </c>
      <c r="D516" s="618" t="s">
        <v>109</v>
      </c>
      <c r="E516" s="720">
        <v>573.219899942099</v>
      </c>
      <c r="F516" s="719">
        <v>0</v>
      </c>
      <c r="G516" s="719">
        <v>573.219899942099</v>
      </c>
      <c r="H516" s="719">
        <v>406.43</v>
      </c>
      <c r="I516" s="643" t="s">
        <v>2014</v>
      </c>
      <c r="L516" s="711"/>
    </row>
    <row r="517" spans="1:12" s="7" customFormat="1" ht="49.5" customHeight="1" outlineLevel="1">
      <c r="A517" s="601" t="s">
        <v>811</v>
      </c>
      <c r="B517" s="12" t="s">
        <v>220</v>
      </c>
      <c r="C517" s="12" t="s">
        <v>2136</v>
      </c>
      <c r="D517" s="618" t="s">
        <v>109</v>
      </c>
      <c r="E517" s="720">
        <v>78.011999992119996</v>
      </c>
      <c r="F517" s="719">
        <v>0</v>
      </c>
      <c r="G517" s="719">
        <v>78.011999992119996</v>
      </c>
      <c r="H517" s="719"/>
      <c r="I517" s="643" t="s">
        <v>2014</v>
      </c>
      <c r="L517" s="711"/>
    </row>
    <row r="518" spans="1:12" s="7" customFormat="1" ht="31.5" outlineLevel="1">
      <c r="A518" s="601" t="s">
        <v>812</v>
      </c>
      <c r="B518" s="12" t="s">
        <v>221</v>
      </c>
      <c r="C518" s="12" t="s">
        <v>222</v>
      </c>
      <c r="D518" s="618" t="s">
        <v>109</v>
      </c>
      <c r="E518" s="720">
        <v>29.907899996979001</v>
      </c>
      <c r="F518" s="719">
        <v>0</v>
      </c>
      <c r="G518" s="719">
        <v>29.907899996979001</v>
      </c>
      <c r="H518" s="719">
        <v>0</v>
      </c>
      <c r="I518" s="643" t="s">
        <v>852</v>
      </c>
      <c r="L518" s="711"/>
    </row>
    <row r="519" spans="1:12" s="7" customFormat="1" ht="78.75" customHeight="1" outlineLevel="1">
      <c r="A519" s="601" t="s">
        <v>813</v>
      </c>
      <c r="B519" s="12" t="s">
        <v>223</v>
      </c>
      <c r="C519" s="12" t="s">
        <v>2137</v>
      </c>
      <c r="D519" s="618" t="s">
        <v>109</v>
      </c>
      <c r="E519" s="720">
        <v>546.70770000000005</v>
      </c>
      <c r="F519" s="719">
        <v>0</v>
      </c>
      <c r="G519" s="719">
        <v>546.70770000000005</v>
      </c>
      <c r="H519" s="719">
        <v>329.78</v>
      </c>
      <c r="I519" s="643" t="s">
        <v>2015</v>
      </c>
      <c r="L519" s="711"/>
    </row>
    <row r="520" spans="1:12" s="7" customFormat="1" ht="78.75" customHeight="1" outlineLevel="1">
      <c r="A520" s="601" t="s">
        <v>993</v>
      </c>
      <c r="B520" s="12" t="s">
        <v>226</v>
      </c>
      <c r="C520" s="12" t="s">
        <v>225</v>
      </c>
      <c r="D520" s="618" t="s">
        <v>109</v>
      </c>
      <c r="E520" s="720">
        <v>1091.4453000000001</v>
      </c>
      <c r="F520" s="719">
        <v>0</v>
      </c>
      <c r="G520" s="719">
        <v>1091.4453000000001</v>
      </c>
      <c r="H520" s="719">
        <v>741.04</v>
      </c>
      <c r="I520" s="643" t="s">
        <v>2015</v>
      </c>
      <c r="L520" s="711"/>
    </row>
    <row r="521" spans="1:12" s="7" customFormat="1" ht="18.75" outlineLevel="1">
      <c r="A521" s="779" t="s">
        <v>227</v>
      </c>
      <c r="B521" s="780"/>
      <c r="C521" s="780"/>
      <c r="D521" s="636"/>
      <c r="E521" s="720"/>
      <c r="F521" s="719"/>
      <c r="G521" s="719"/>
      <c r="H521" s="719"/>
      <c r="I521" s="643" t="s">
        <v>2002</v>
      </c>
      <c r="L521" s="711"/>
    </row>
    <row r="522" spans="1:12" s="7" customFormat="1" ht="78.75" outlineLevel="1">
      <c r="A522" s="123" t="s">
        <v>814</v>
      </c>
      <c r="B522" s="15" t="s">
        <v>1111</v>
      </c>
      <c r="C522" s="15" t="s">
        <v>939</v>
      </c>
      <c r="D522" s="629" t="s">
        <v>109</v>
      </c>
      <c r="E522" s="720">
        <v>60.993899993839001</v>
      </c>
      <c r="F522" s="719">
        <v>0</v>
      </c>
      <c r="G522" s="719">
        <v>60.993899993839001</v>
      </c>
      <c r="H522" s="719">
        <v>21.83</v>
      </c>
      <c r="I522" s="643" t="s">
        <v>852</v>
      </c>
      <c r="L522" s="711"/>
    </row>
    <row r="523" spans="1:12" s="7" customFormat="1" ht="31.5" outlineLevel="1">
      <c r="A523" s="123" t="s">
        <v>815</v>
      </c>
      <c r="B523" s="15" t="s">
        <v>228</v>
      </c>
      <c r="C523" s="15" t="s">
        <v>222</v>
      </c>
      <c r="D523" s="629" t="s">
        <v>109</v>
      </c>
      <c r="E523" s="720">
        <v>20.562299997922999</v>
      </c>
      <c r="F523" s="719">
        <v>0</v>
      </c>
      <c r="G523" s="719">
        <v>20.562299997922999</v>
      </c>
      <c r="H523" s="719">
        <v>0</v>
      </c>
      <c r="I523" s="643" t="s">
        <v>852</v>
      </c>
      <c r="L523" s="711"/>
    </row>
    <row r="524" spans="1:12" s="7" customFormat="1" ht="126" outlineLevel="1">
      <c r="A524" s="123" t="s">
        <v>816</v>
      </c>
      <c r="B524" s="15" t="s">
        <v>935</v>
      </c>
      <c r="C524" s="15" t="s">
        <v>940</v>
      </c>
      <c r="D524" s="629" t="s">
        <v>109</v>
      </c>
      <c r="E524" s="720">
        <v>96.23789999027899</v>
      </c>
      <c r="F524" s="719">
        <v>0</v>
      </c>
      <c r="G524" s="719">
        <v>96.23789999027899</v>
      </c>
      <c r="H524" s="719">
        <v>43.47</v>
      </c>
      <c r="I524" s="643" t="s">
        <v>852</v>
      </c>
      <c r="L524" s="711"/>
    </row>
    <row r="525" spans="1:12" s="7" customFormat="1" ht="126" outlineLevel="1">
      <c r="A525" s="123" t="s">
        <v>817</v>
      </c>
      <c r="B525" s="15" t="s">
        <v>936</v>
      </c>
      <c r="C525" s="15" t="s">
        <v>941</v>
      </c>
      <c r="D525" s="629" t="s">
        <v>109</v>
      </c>
      <c r="E525" s="720">
        <v>173.72519998245198</v>
      </c>
      <c r="F525" s="719">
        <v>0</v>
      </c>
      <c r="G525" s="719">
        <v>173.72519998245198</v>
      </c>
      <c r="H525" s="719"/>
      <c r="I525" s="643" t="s">
        <v>852</v>
      </c>
      <c r="L525" s="711"/>
    </row>
    <row r="526" spans="1:12" s="7" customFormat="1" ht="126" outlineLevel="1">
      <c r="A526" s="123" t="s">
        <v>818</v>
      </c>
      <c r="B526" s="708" t="s">
        <v>981</v>
      </c>
      <c r="C526" s="15" t="s">
        <v>940</v>
      </c>
      <c r="D526" s="629" t="s">
        <v>109</v>
      </c>
      <c r="E526" s="720">
        <v>306.84389996900563</v>
      </c>
      <c r="F526" s="719">
        <v>0</v>
      </c>
      <c r="G526" s="719">
        <v>306.84389996900563</v>
      </c>
      <c r="H526" s="719"/>
      <c r="I526" s="643" t="s">
        <v>852</v>
      </c>
      <c r="L526" s="711"/>
    </row>
    <row r="527" spans="1:12" s="7" customFormat="1" ht="126" outlineLevel="1">
      <c r="A527" s="123" t="s">
        <v>819</v>
      </c>
      <c r="B527" s="708" t="s">
        <v>982</v>
      </c>
      <c r="C527" s="15" t="s">
        <v>940</v>
      </c>
      <c r="D527" s="629" t="s">
        <v>109</v>
      </c>
      <c r="E527" s="720">
        <v>473.72489995214903</v>
      </c>
      <c r="F527" s="719">
        <v>0</v>
      </c>
      <c r="G527" s="719">
        <v>473.72489995214903</v>
      </c>
      <c r="H527" s="719">
        <v>285.36</v>
      </c>
      <c r="I527" s="643" t="s">
        <v>852</v>
      </c>
      <c r="L527" s="711"/>
    </row>
    <row r="528" spans="1:12" s="7" customFormat="1" ht="126" outlineLevel="1">
      <c r="A528" s="123" t="s">
        <v>820</v>
      </c>
      <c r="B528" s="708" t="s">
        <v>983</v>
      </c>
      <c r="C528" s="15" t="s">
        <v>940</v>
      </c>
      <c r="D528" s="629" t="s">
        <v>109</v>
      </c>
      <c r="E528" s="720">
        <v>927.04259990635933</v>
      </c>
      <c r="F528" s="719">
        <v>0</v>
      </c>
      <c r="G528" s="719">
        <v>927.04259990635933</v>
      </c>
      <c r="H528" s="719"/>
      <c r="I528" s="643" t="s">
        <v>852</v>
      </c>
      <c r="L528" s="711"/>
    </row>
    <row r="529" spans="1:12" s="7" customFormat="1" ht="52.15" customHeight="1" outlineLevel="1">
      <c r="A529" s="123" t="s">
        <v>821</v>
      </c>
      <c r="B529" s="708" t="s">
        <v>984</v>
      </c>
      <c r="C529" s="15" t="s">
        <v>940</v>
      </c>
      <c r="D529" s="629" t="s">
        <v>109</v>
      </c>
      <c r="E529" s="720">
        <v>1825.7645998155792</v>
      </c>
      <c r="F529" s="719">
        <v>0</v>
      </c>
      <c r="G529" s="719">
        <v>1825.7645998155792</v>
      </c>
      <c r="H529" s="719">
        <v>1215.31</v>
      </c>
      <c r="I529" s="643" t="s">
        <v>852</v>
      </c>
      <c r="L529" s="711"/>
    </row>
    <row r="530" spans="1:12" s="7" customFormat="1" ht="54" customHeight="1" outlineLevel="1">
      <c r="A530" s="123" t="s">
        <v>822</v>
      </c>
      <c r="B530" s="708" t="s">
        <v>985</v>
      </c>
      <c r="C530" s="15" t="s">
        <v>940</v>
      </c>
      <c r="D530" s="629" t="s">
        <v>109</v>
      </c>
      <c r="E530" s="720">
        <v>2329.6019997646863</v>
      </c>
      <c r="F530" s="719">
        <v>0</v>
      </c>
      <c r="G530" s="719">
        <v>2329.6019997646863</v>
      </c>
      <c r="H530" s="719">
        <v>1559.26</v>
      </c>
      <c r="I530" s="643" t="s">
        <v>852</v>
      </c>
      <c r="L530" s="711"/>
    </row>
    <row r="531" spans="1:12" s="7" customFormat="1" ht="47.25" outlineLevel="1">
      <c r="A531" s="123" t="s">
        <v>994</v>
      </c>
      <c r="B531" s="15" t="s">
        <v>229</v>
      </c>
      <c r="C531" s="15" t="s">
        <v>222</v>
      </c>
      <c r="D531" s="629" t="s">
        <v>109</v>
      </c>
      <c r="E531" s="720">
        <v>20.562299997922999</v>
      </c>
      <c r="F531" s="719">
        <v>0</v>
      </c>
      <c r="G531" s="719">
        <v>20.562299997922999</v>
      </c>
      <c r="H531" s="719">
        <v>0</v>
      </c>
      <c r="I531" s="643" t="s">
        <v>852</v>
      </c>
      <c r="L531" s="711"/>
    </row>
    <row r="532" spans="1:12" s="7" customFormat="1" ht="31.5" outlineLevel="1">
      <c r="A532" s="123" t="s">
        <v>995</v>
      </c>
      <c r="B532" s="15" t="s">
        <v>230</v>
      </c>
      <c r="C532" s="15" t="s">
        <v>231</v>
      </c>
      <c r="D532" s="629" t="s">
        <v>232</v>
      </c>
      <c r="E532" s="720">
        <v>56.043899994339</v>
      </c>
      <c r="F532" s="719">
        <v>0</v>
      </c>
      <c r="G532" s="719">
        <v>56.043899994339</v>
      </c>
      <c r="H532" s="719">
        <v>0</v>
      </c>
      <c r="I532" s="643" t="s">
        <v>852</v>
      </c>
      <c r="L532" s="711"/>
    </row>
    <row r="533" spans="1:12" s="7" customFormat="1" ht="78.75" outlineLevel="1">
      <c r="A533" s="123" t="s">
        <v>996</v>
      </c>
      <c r="B533" s="15" t="s">
        <v>937</v>
      </c>
      <c r="C533" s="15" t="s">
        <v>934</v>
      </c>
      <c r="D533" s="629" t="s">
        <v>233</v>
      </c>
      <c r="E533" s="720">
        <v>79.397999991980001</v>
      </c>
      <c r="F533" s="719">
        <v>0</v>
      </c>
      <c r="G533" s="719">
        <v>79.397999991980001</v>
      </c>
      <c r="H533" s="719">
        <v>21.83</v>
      </c>
      <c r="I533" s="643" t="s">
        <v>852</v>
      </c>
      <c r="L533" s="711"/>
    </row>
    <row r="534" spans="1:12" s="7" customFormat="1" ht="60" customHeight="1" outlineLevel="1">
      <c r="A534" s="123" t="s">
        <v>997</v>
      </c>
      <c r="B534" s="15" t="s">
        <v>938</v>
      </c>
      <c r="C534" s="15" t="s">
        <v>942</v>
      </c>
      <c r="D534" s="629" t="s">
        <v>233</v>
      </c>
      <c r="E534" s="720">
        <v>73.764899992549005</v>
      </c>
      <c r="F534" s="719">
        <v>0</v>
      </c>
      <c r="G534" s="719">
        <v>73.764899992549005</v>
      </c>
      <c r="H534" s="719"/>
      <c r="I534" s="643" t="s">
        <v>852</v>
      </c>
      <c r="L534" s="711"/>
    </row>
    <row r="535" spans="1:12" s="7" customFormat="1" ht="94.5" outlineLevel="1">
      <c r="A535" s="123" t="s">
        <v>998</v>
      </c>
      <c r="B535" s="15" t="s">
        <v>943</v>
      </c>
      <c r="C535" s="15" t="s">
        <v>944</v>
      </c>
      <c r="D535" s="629" t="s">
        <v>233</v>
      </c>
      <c r="E535" s="720">
        <v>80.546399991864007</v>
      </c>
      <c r="F535" s="719">
        <v>0</v>
      </c>
      <c r="G535" s="719">
        <v>80.546399991864007</v>
      </c>
      <c r="H535" s="719">
        <v>28.23</v>
      </c>
      <c r="I535" s="643" t="s">
        <v>852</v>
      </c>
      <c r="L535" s="711"/>
    </row>
    <row r="536" spans="1:12" s="7" customFormat="1" ht="18.75" outlineLevel="1">
      <c r="A536" s="779" t="s">
        <v>234</v>
      </c>
      <c r="B536" s="780"/>
      <c r="C536" s="780"/>
      <c r="D536" s="636"/>
      <c r="E536" s="720"/>
      <c r="F536" s="719"/>
      <c r="G536" s="719"/>
      <c r="H536" s="719"/>
      <c r="I536" s="643"/>
      <c r="L536" s="711"/>
    </row>
    <row r="537" spans="1:12" s="7" customFormat="1" ht="25.5" customHeight="1" outlineLevel="1">
      <c r="A537" s="781" t="s">
        <v>823</v>
      </c>
      <c r="B537" s="600" t="s">
        <v>235</v>
      </c>
      <c r="C537" s="600" t="s">
        <v>236</v>
      </c>
      <c r="D537" s="618" t="s">
        <v>1</v>
      </c>
      <c r="E537" s="720">
        <v>406.622699958927</v>
      </c>
      <c r="F537" s="719">
        <v>0</v>
      </c>
      <c r="G537" s="719">
        <v>406.622699958927</v>
      </c>
      <c r="H537" s="719">
        <v>210.06</v>
      </c>
      <c r="I537" s="643" t="s">
        <v>2014</v>
      </c>
      <c r="L537" s="711"/>
    </row>
    <row r="538" spans="1:12" s="7" customFormat="1" ht="78.75" outlineLevel="1">
      <c r="A538" s="782"/>
      <c r="B538" s="600" t="s">
        <v>237</v>
      </c>
      <c r="C538" s="600" t="s">
        <v>886</v>
      </c>
      <c r="D538" s="618" t="s">
        <v>1</v>
      </c>
      <c r="E538" s="720">
        <v>511.79039994830401</v>
      </c>
      <c r="F538" s="719">
        <v>0</v>
      </c>
      <c r="G538" s="719">
        <v>511.79039994830401</v>
      </c>
      <c r="H538" s="719">
        <v>293.98</v>
      </c>
      <c r="I538" s="643" t="s">
        <v>2014</v>
      </c>
      <c r="L538" s="711"/>
    </row>
    <row r="539" spans="1:12" s="7" customFormat="1" ht="18.75" customHeight="1" outlineLevel="1">
      <c r="A539" s="783"/>
      <c r="B539" s="600" t="s">
        <v>238</v>
      </c>
      <c r="C539" s="600" t="s">
        <v>239</v>
      </c>
      <c r="D539" s="618" t="s">
        <v>1</v>
      </c>
      <c r="E539" s="720">
        <v>380.55599996155996</v>
      </c>
      <c r="F539" s="719">
        <v>0</v>
      </c>
      <c r="G539" s="719">
        <v>380.55599996155996</v>
      </c>
      <c r="H539" s="719">
        <v>189.26</v>
      </c>
      <c r="I539" s="643" t="s">
        <v>2014</v>
      </c>
      <c r="L539" s="711"/>
    </row>
    <row r="540" spans="1:12" s="7" customFormat="1" ht="27.75" customHeight="1" outlineLevel="1">
      <c r="A540" s="601" t="s">
        <v>824</v>
      </c>
      <c r="B540" s="600" t="s">
        <v>240</v>
      </c>
      <c r="C540" s="600" t="s">
        <v>241</v>
      </c>
      <c r="D540" s="618" t="s">
        <v>1</v>
      </c>
      <c r="E540" s="720">
        <v>9.2960999990610009</v>
      </c>
      <c r="F540" s="719">
        <v>0</v>
      </c>
      <c r="G540" s="719">
        <v>9.2960999990610009</v>
      </c>
      <c r="H540" s="719">
        <v>0</v>
      </c>
      <c r="I540" s="643" t="s">
        <v>2002</v>
      </c>
      <c r="L540" s="711"/>
    </row>
    <row r="541" spans="1:12" s="7" customFormat="1" ht="43.5" customHeight="1" outlineLevel="1">
      <c r="A541" s="601" t="s">
        <v>825</v>
      </c>
      <c r="B541" s="600" t="s">
        <v>242</v>
      </c>
      <c r="C541" s="600" t="s">
        <v>243</v>
      </c>
      <c r="D541" s="618" t="s">
        <v>1</v>
      </c>
      <c r="E541" s="720">
        <v>13.820399998604001</v>
      </c>
      <c r="F541" s="719">
        <v>0</v>
      </c>
      <c r="G541" s="719">
        <v>13.820399998604001</v>
      </c>
      <c r="H541" s="719">
        <v>8.07</v>
      </c>
      <c r="I541" s="643" t="s">
        <v>2016</v>
      </c>
      <c r="L541" s="711"/>
    </row>
    <row r="542" spans="1:12" s="7" customFormat="1" ht="43.5" customHeight="1" outlineLevel="1">
      <c r="A542" s="601" t="s">
        <v>826</v>
      </c>
      <c r="B542" s="600" t="s">
        <v>244</v>
      </c>
      <c r="C542" s="600" t="s">
        <v>245</v>
      </c>
      <c r="D542" s="618" t="s">
        <v>1</v>
      </c>
      <c r="E542" s="720">
        <v>26.779499997295002</v>
      </c>
      <c r="F542" s="719">
        <v>0</v>
      </c>
      <c r="G542" s="719">
        <v>26.779499997295002</v>
      </c>
      <c r="H542" s="719">
        <v>16.72</v>
      </c>
      <c r="I542" s="643" t="s">
        <v>2016</v>
      </c>
      <c r="L542" s="711"/>
    </row>
    <row r="543" spans="1:12" s="7" customFormat="1" ht="49.5" customHeight="1" outlineLevel="1">
      <c r="A543" s="779" t="s">
        <v>246</v>
      </c>
      <c r="B543" s="780"/>
      <c r="C543" s="780"/>
      <c r="D543" s="636"/>
      <c r="E543" s="720"/>
      <c r="F543" s="719"/>
      <c r="G543" s="719"/>
      <c r="H543" s="719"/>
      <c r="I543" s="643"/>
      <c r="L543" s="711"/>
    </row>
    <row r="544" spans="1:12" s="7" customFormat="1" ht="39" customHeight="1" outlineLevel="1">
      <c r="A544" s="601" t="s">
        <v>999</v>
      </c>
      <c r="B544" s="12" t="s">
        <v>247</v>
      </c>
      <c r="C544" s="12" t="s">
        <v>248</v>
      </c>
      <c r="D544" s="618" t="s">
        <v>1</v>
      </c>
      <c r="E544" s="720">
        <v>373.04189996231901</v>
      </c>
      <c r="F544" s="719">
        <v>0</v>
      </c>
      <c r="G544" s="719">
        <v>373.04189996231901</v>
      </c>
      <c r="H544" s="719">
        <v>207.3</v>
      </c>
      <c r="I544" s="643" t="s">
        <v>2014</v>
      </c>
      <c r="L544" s="711"/>
    </row>
    <row r="545" spans="1:12" s="7" customFormat="1" ht="60" customHeight="1" outlineLevel="1">
      <c r="A545" s="601" t="s">
        <v>1000</v>
      </c>
      <c r="B545" s="12" t="s">
        <v>971</v>
      </c>
      <c r="C545" s="12" t="s">
        <v>972</v>
      </c>
      <c r="D545" s="629" t="s">
        <v>1</v>
      </c>
      <c r="E545" s="720">
        <v>721.53179992711796</v>
      </c>
      <c r="F545" s="719">
        <v>0</v>
      </c>
      <c r="G545" s="719">
        <v>721.53179992711796</v>
      </c>
      <c r="H545" s="719">
        <v>441.85</v>
      </c>
      <c r="I545" s="643" t="s">
        <v>1751</v>
      </c>
      <c r="L545" s="711"/>
    </row>
    <row r="546" spans="1:12" s="7" customFormat="1" ht="78.75" outlineLevel="1">
      <c r="A546" s="601" t="s">
        <v>1001</v>
      </c>
      <c r="B546" s="12" t="s">
        <v>973</v>
      </c>
      <c r="C546" s="12" t="s">
        <v>974</v>
      </c>
      <c r="D546" s="629" t="s">
        <v>1</v>
      </c>
      <c r="E546" s="720">
        <v>772.81937841091963</v>
      </c>
      <c r="F546" s="719">
        <v>0</v>
      </c>
      <c r="G546" s="719">
        <v>772.81937841091963</v>
      </c>
      <c r="H546" s="719">
        <v>482.78</v>
      </c>
      <c r="I546" s="643" t="s">
        <v>1751</v>
      </c>
      <c r="L546" s="711"/>
    </row>
    <row r="547" spans="1:12" s="7" customFormat="1" ht="63" outlineLevel="1">
      <c r="A547" s="601" t="s">
        <v>610</v>
      </c>
      <c r="B547" s="12" t="s">
        <v>975</v>
      </c>
      <c r="C547" s="12" t="s">
        <v>976</v>
      </c>
      <c r="D547" s="629" t="s">
        <v>1</v>
      </c>
      <c r="E547" s="720">
        <v>2456.6362544603753</v>
      </c>
      <c r="F547" s="719">
        <v>0</v>
      </c>
      <c r="G547" s="719">
        <v>2456.6362544603753</v>
      </c>
      <c r="H547" s="719">
        <v>1826.43</v>
      </c>
      <c r="I547" s="643" t="s">
        <v>1751</v>
      </c>
      <c r="L547" s="711"/>
    </row>
    <row r="548" spans="1:12" s="7" customFormat="1" ht="54.75" customHeight="1" outlineLevel="1">
      <c r="A548" s="601" t="s">
        <v>611</v>
      </c>
      <c r="B548" s="12" t="s">
        <v>977</v>
      </c>
      <c r="C548" s="12" t="s">
        <v>978</v>
      </c>
      <c r="D548" s="629" t="s">
        <v>1</v>
      </c>
      <c r="E548" s="720">
        <v>2956.4507442100394</v>
      </c>
      <c r="F548" s="719">
        <v>0</v>
      </c>
      <c r="G548" s="719">
        <v>2956.4507442100394</v>
      </c>
      <c r="H548" s="719"/>
      <c r="I548" s="643" t="s">
        <v>1751</v>
      </c>
      <c r="L548" s="711"/>
    </row>
    <row r="549" spans="1:12" s="7" customFormat="1" ht="43.5" customHeight="1" outlineLevel="1">
      <c r="A549" s="601" t="s">
        <v>612</v>
      </c>
      <c r="B549" s="12" t="s">
        <v>992</v>
      </c>
      <c r="C549" s="12" t="s">
        <v>249</v>
      </c>
      <c r="D549" s="618" t="s">
        <v>1</v>
      </c>
      <c r="E549" s="720">
        <v>1200.7115998787158</v>
      </c>
      <c r="F549" s="719">
        <v>0</v>
      </c>
      <c r="G549" s="719">
        <v>1200.7115998787158</v>
      </c>
      <c r="H549" s="719">
        <v>842.22</v>
      </c>
      <c r="I549" s="643" t="s">
        <v>1751</v>
      </c>
      <c r="L549" s="711"/>
    </row>
    <row r="550" spans="1:12" s="7" customFormat="1" ht="78.75" outlineLevel="1">
      <c r="A550" s="601" t="s">
        <v>613</v>
      </c>
      <c r="B550" s="12" t="s">
        <v>979</v>
      </c>
      <c r="C550" s="12" t="s">
        <v>980</v>
      </c>
      <c r="D550" s="629" t="s">
        <v>1</v>
      </c>
      <c r="E550" s="720">
        <v>4769.9684995181842</v>
      </c>
      <c r="F550" s="719">
        <v>0</v>
      </c>
      <c r="G550" s="719">
        <v>4769.9684995181842</v>
      </c>
      <c r="H550" s="719">
        <v>3513.55</v>
      </c>
      <c r="I550" s="643" t="s">
        <v>1751</v>
      </c>
      <c r="L550" s="711"/>
    </row>
    <row r="551" spans="1:12" s="7" customFormat="1" ht="94.5" customHeight="1" outlineLevel="1">
      <c r="A551" s="781" t="s">
        <v>1002</v>
      </c>
      <c r="B551" s="12" t="s">
        <v>250</v>
      </c>
      <c r="C551" s="12" t="s">
        <v>251</v>
      </c>
      <c r="D551" s="618" t="s">
        <v>1</v>
      </c>
      <c r="E551" s="720">
        <v>281.31839997158403</v>
      </c>
      <c r="F551" s="719">
        <v>0</v>
      </c>
      <c r="G551" s="719">
        <v>281.31839997158403</v>
      </c>
      <c r="H551" s="719">
        <v>141.93</v>
      </c>
      <c r="I551" s="643" t="s">
        <v>2014</v>
      </c>
      <c r="L551" s="711"/>
    </row>
    <row r="552" spans="1:12" s="7" customFormat="1" ht="25.5" customHeight="1" outlineLevel="1">
      <c r="A552" s="782"/>
      <c r="B552" s="12" t="s">
        <v>252</v>
      </c>
      <c r="C552" s="12" t="s">
        <v>885</v>
      </c>
      <c r="D552" s="618" t="s">
        <v>1</v>
      </c>
      <c r="E552" s="720">
        <v>386.48609996096098</v>
      </c>
      <c r="F552" s="719">
        <v>0</v>
      </c>
      <c r="G552" s="719">
        <v>386.48609996096098</v>
      </c>
      <c r="H552" s="719">
        <v>248.16</v>
      </c>
      <c r="I552" s="643" t="s">
        <v>2014</v>
      </c>
      <c r="L552" s="711"/>
    </row>
    <row r="553" spans="1:12" s="7" customFormat="1" ht="63" outlineLevel="1">
      <c r="A553" s="783"/>
      <c r="B553" s="12" t="s">
        <v>253</v>
      </c>
      <c r="C553" s="12" t="s">
        <v>254</v>
      </c>
      <c r="D553" s="618" t="s">
        <v>1</v>
      </c>
      <c r="E553" s="720">
        <v>497.23739994977399</v>
      </c>
      <c r="F553" s="719">
        <v>0</v>
      </c>
      <c r="G553" s="719">
        <v>497.23739994977399</v>
      </c>
      <c r="H553" s="719">
        <v>284.42</v>
      </c>
      <c r="I553" s="643" t="s">
        <v>2014</v>
      </c>
      <c r="L553" s="711"/>
    </row>
    <row r="554" spans="1:12" s="7" customFormat="1" outlineLevel="1">
      <c r="A554" s="601" t="s">
        <v>1003</v>
      </c>
      <c r="B554" s="12" t="s">
        <v>255</v>
      </c>
      <c r="C554" s="12" t="s">
        <v>256</v>
      </c>
      <c r="D554" s="618" t="s">
        <v>1</v>
      </c>
      <c r="E554" s="720">
        <v>9.2960999990610009</v>
      </c>
      <c r="F554" s="719">
        <v>0</v>
      </c>
      <c r="G554" s="719">
        <v>9.2960999990610009</v>
      </c>
      <c r="H554" s="719">
        <v>0</v>
      </c>
      <c r="I554" s="643" t="s">
        <v>2002</v>
      </c>
      <c r="L554" s="711"/>
    </row>
    <row r="555" spans="1:12" s="7" customFormat="1" ht="70.5" customHeight="1" outlineLevel="1">
      <c r="A555" s="601" t="s">
        <v>1004</v>
      </c>
      <c r="B555" s="12" t="s">
        <v>257</v>
      </c>
      <c r="C555" s="12" t="s">
        <v>258</v>
      </c>
      <c r="D555" s="618" t="s">
        <v>1</v>
      </c>
      <c r="E555" s="720">
        <v>243.04499997545</v>
      </c>
      <c r="F555" s="719">
        <v>0</v>
      </c>
      <c r="G555" s="719">
        <v>243.04499997545</v>
      </c>
      <c r="H555" s="719"/>
      <c r="I555" s="643" t="s">
        <v>2014</v>
      </c>
      <c r="L555" s="711"/>
    </row>
    <row r="556" spans="1:12" s="7" customFormat="1" ht="31.5" outlineLevel="1">
      <c r="A556" s="601" t="s">
        <v>1005</v>
      </c>
      <c r="B556" s="12" t="s">
        <v>259</v>
      </c>
      <c r="C556" s="12" t="s">
        <v>260</v>
      </c>
      <c r="D556" s="618" t="s">
        <v>1</v>
      </c>
      <c r="E556" s="720">
        <v>1779.5249998202501</v>
      </c>
      <c r="F556" s="719">
        <v>0</v>
      </c>
      <c r="G556" s="719">
        <v>1779.5249998202501</v>
      </c>
      <c r="H556" s="719"/>
      <c r="I556" s="643" t="s">
        <v>2014</v>
      </c>
      <c r="L556" s="711"/>
    </row>
    <row r="557" spans="1:12" s="7" customFormat="1" ht="47.25" outlineLevel="1">
      <c r="A557" s="601" t="s">
        <v>1006</v>
      </c>
      <c r="B557" s="12" t="s">
        <v>261</v>
      </c>
      <c r="C557" s="12" t="s">
        <v>262</v>
      </c>
      <c r="D557" s="618" t="s">
        <v>1</v>
      </c>
      <c r="E557" s="720">
        <v>1082.1194998906949</v>
      </c>
      <c r="F557" s="719">
        <v>0</v>
      </c>
      <c r="G557" s="719">
        <v>1082.1194998906949</v>
      </c>
      <c r="H557" s="719">
        <v>794.39</v>
      </c>
      <c r="I557" s="643" t="s">
        <v>2014</v>
      </c>
      <c r="L557" s="711"/>
    </row>
    <row r="558" spans="1:12" s="7" customFormat="1" ht="43.5" customHeight="1" outlineLevel="1">
      <c r="A558" s="779" t="s">
        <v>1041</v>
      </c>
      <c r="B558" s="780"/>
      <c r="C558" s="780"/>
      <c r="D558" s="637"/>
      <c r="E558" s="720"/>
      <c r="F558" s="719"/>
      <c r="G558" s="719"/>
      <c r="H558" s="719"/>
      <c r="I558" s="643" t="s">
        <v>2002</v>
      </c>
      <c r="L558" s="711"/>
    </row>
    <row r="559" spans="1:12" s="7" customFormat="1" ht="68.25" customHeight="1" outlineLevel="1">
      <c r="A559" s="601" t="s">
        <v>614</v>
      </c>
      <c r="B559" s="12" t="s">
        <v>263</v>
      </c>
      <c r="C559" s="12" t="s">
        <v>264</v>
      </c>
      <c r="D559" s="618" t="s">
        <v>1</v>
      </c>
      <c r="E559" s="720">
        <v>1621.481399836214</v>
      </c>
      <c r="F559" s="719">
        <v>0</v>
      </c>
      <c r="G559" s="719">
        <v>1621.481399836214</v>
      </c>
      <c r="H559" s="719"/>
      <c r="I559" s="643" t="s">
        <v>2017</v>
      </c>
      <c r="L559" s="711"/>
    </row>
    <row r="560" spans="1:12" s="7" customFormat="1" ht="67.5" customHeight="1" outlineLevel="1">
      <c r="A560" s="601" t="s">
        <v>615</v>
      </c>
      <c r="B560" s="12" t="s">
        <v>265</v>
      </c>
      <c r="C560" s="12" t="s">
        <v>266</v>
      </c>
      <c r="D560" s="618" t="s">
        <v>1</v>
      </c>
      <c r="E560" s="720">
        <v>2725.311599724716</v>
      </c>
      <c r="F560" s="719">
        <v>0</v>
      </c>
      <c r="G560" s="719">
        <v>2725.311599724716</v>
      </c>
      <c r="H560" s="719"/>
      <c r="I560" s="643" t="s">
        <v>2017</v>
      </c>
      <c r="L560" s="711"/>
    </row>
    <row r="561" spans="1:12" s="7" customFormat="1" ht="174" customHeight="1" outlineLevel="1">
      <c r="A561" s="601" t="s">
        <v>609</v>
      </c>
      <c r="B561" s="12" t="s">
        <v>267</v>
      </c>
      <c r="C561" s="12" t="s">
        <v>268</v>
      </c>
      <c r="D561" s="618" t="s">
        <v>269</v>
      </c>
      <c r="E561" s="720">
        <v>1842.3899998139</v>
      </c>
      <c r="F561" s="719">
        <v>756.82529992355296</v>
      </c>
      <c r="G561" s="719">
        <v>1085.5646998903471</v>
      </c>
      <c r="H561" s="719"/>
      <c r="I561" s="643" t="s">
        <v>854</v>
      </c>
      <c r="L561" s="711"/>
    </row>
    <row r="562" spans="1:12" s="7" customFormat="1" ht="31.5" customHeight="1" outlineLevel="1">
      <c r="A562" s="601" t="s">
        <v>616</v>
      </c>
      <c r="B562" s="12" t="s">
        <v>1008</v>
      </c>
      <c r="C562" s="12" t="s">
        <v>1007</v>
      </c>
      <c r="D562" s="618" t="s">
        <v>270</v>
      </c>
      <c r="E562" s="720">
        <v>11.721599998816</v>
      </c>
      <c r="F562" s="719">
        <v>0</v>
      </c>
      <c r="G562" s="719">
        <v>11.721599998816</v>
      </c>
      <c r="H562" s="719"/>
      <c r="I562" s="643" t="s">
        <v>852</v>
      </c>
      <c r="L562" s="711"/>
    </row>
    <row r="563" spans="1:12" s="7" customFormat="1" ht="25.5" customHeight="1" outlineLevel="1">
      <c r="A563" s="601" t="s">
        <v>617</v>
      </c>
      <c r="B563" s="12" t="s">
        <v>271</v>
      </c>
      <c r="C563" s="12" t="s">
        <v>272</v>
      </c>
      <c r="D563" s="618" t="s">
        <v>1</v>
      </c>
      <c r="E563" s="720">
        <v>99.742499989924994</v>
      </c>
      <c r="F563" s="719">
        <v>0</v>
      </c>
      <c r="G563" s="719">
        <v>99.742499989924994</v>
      </c>
      <c r="H563" s="719"/>
      <c r="I563" s="643" t="s">
        <v>852</v>
      </c>
      <c r="L563" s="711"/>
    </row>
    <row r="564" spans="1:12" s="7" customFormat="1" ht="63" outlineLevel="1">
      <c r="A564" s="601" t="s">
        <v>618</v>
      </c>
      <c r="B564" s="12" t="s">
        <v>273</v>
      </c>
      <c r="C564" s="12" t="s">
        <v>1046</v>
      </c>
      <c r="D564" s="618" t="s">
        <v>1</v>
      </c>
      <c r="E564" s="719">
        <v>2.356199999762</v>
      </c>
      <c r="F564" s="719">
        <v>0</v>
      </c>
      <c r="G564" s="719">
        <v>2.356199999762</v>
      </c>
      <c r="H564" s="719"/>
      <c r="I564" s="643" t="s">
        <v>852</v>
      </c>
      <c r="L564" s="711"/>
    </row>
    <row r="565" spans="1:12" s="7" customFormat="1" ht="78.75" outlineLevel="1">
      <c r="A565" s="601" t="s">
        <v>619</v>
      </c>
      <c r="B565" s="12" t="s">
        <v>1040</v>
      </c>
      <c r="C565" s="12"/>
      <c r="D565" s="618" t="s">
        <v>1</v>
      </c>
      <c r="E565" s="719">
        <v>47.519999995199996</v>
      </c>
      <c r="F565" s="719">
        <v>0</v>
      </c>
      <c r="G565" s="719">
        <v>47.519999995199996</v>
      </c>
      <c r="H565" s="719"/>
      <c r="I565" s="643" t="s">
        <v>852</v>
      </c>
      <c r="L565" s="711"/>
    </row>
    <row r="566" spans="1:12" s="7" customFormat="1" ht="18.75" outlineLevel="1">
      <c r="A566" s="779" t="s">
        <v>274</v>
      </c>
      <c r="B566" s="780"/>
      <c r="C566" s="780"/>
      <c r="D566" s="637"/>
      <c r="E566" s="719"/>
      <c r="F566" s="719"/>
      <c r="G566" s="719"/>
      <c r="H566" s="719"/>
      <c r="I566" s="643" t="s">
        <v>2002</v>
      </c>
      <c r="L566" s="711"/>
    </row>
    <row r="567" spans="1:12" s="7" customFormat="1" ht="55.15" customHeight="1" outlineLevel="1">
      <c r="A567" s="601" t="s">
        <v>620</v>
      </c>
      <c r="B567" s="12" t="s">
        <v>275</v>
      </c>
      <c r="C567" s="12" t="s">
        <v>276</v>
      </c>
      <c r="D567" s="618" t="s">
        <v>277</v>
      </c>
      <c r="E567" s="719">
        <v>150.58889998478901</v>
      </c>
      <c r="F567" s="719">
        <v>0</v>
      </c>
      <c r="G567" s="719">
        <v>150.58889998478901</v>
      </c>
      <c r="H567" s="719">
        <v>0</v>
      </c>
      <c r="I567" s="643" t="s">
        <v>852</v>
      </c>
      <c r="L567" s="711"/>
    </row>
    <row r="568" spans="1:12" s="7" customFormat="1" ht="40.5" customHeight="1" outlineLevel="1">
      <c r="A568" s="601" t="s">
        <v>621</v>
      </c>
      <c r="B568" s="12" t="s">
        <v>278</v>
      </c>
      <c r="C568" s="12" t="s">
        <v>838</v>
      </c>
      <c r="D568" s="618" t="s">
        <v>636</v>
      </c>
      <c r="E568" s="719">
        <v>286.44659997106595</v>
      </c>
      <c r="F568" s="719">
        <v>0</v>
      </c>
      <c r="G568" s="719">
        <v>286.44659997106595</v>
      </c>
      <c r="H568" s="719">
        <v>0</v>
      </c>
      <c r="I568" s="643" t="s">
        <v>852</v>
      </c>
      <c r="L568" s="711"/>
    </row>
    <row r="569" spans="1:12" s="7" customFormat="1" ht="37.9" customHeight="1" outlineLevel="1">
      <c r="A569" s="779" t="s">
        <v>190</v>
      </c>
      <c r="B569" s="780"/>
      <c r="C569" s="780"/>
      <c r="D569" s="637"/>
      <c r="E569" s="719">
        <v>0</v>
      </c>
      <c r="F569" s="719">
        <v>0</v>
      </c>
      <c r="G569" s="719">
        <v>0</v>
      </c>
      <c r="H569" s="719"/>
      <c r="I569" s="643" t="s">
        <v>2002</v>
      </c>
      <c r="L569" s="711"/>
    </row>
    <row r="570" spans="1:12" s="7" customFormat="1" ht="37.9" customHeight="1" outlineLevel="1">
      <c r="A570" s="601" t="s">
        <v>622</v>
      </c>
      <c r="B570" s="12" t="s">
        <v>956</v>
      </c>
      <c r="C570" s="12" t="s">
        <v>958</v>
      </c>
      <c r="D570" s="618" t="s">
        <v>1</v>
      </c>
      <c r="E570" s="719">
        <v>853.67699991376992</v>
      </c>
      <c r="F570" s="719">
        <v>0</v>
      </c>
      <c r="G570" s="719">
        <v>853.67699991376992</v>
      </c>
      <c r="H570" s="719"/>
      <c r="I570" s="643" t="s">
        <v>1009</v>
      </c>
      <c r="L570" s="711"/>
    </row>
    <row r="571" spans="1:12" s="7" customFormat="1" ht="37.9" customHeight="1" outlineLevel="1">
      <c r="A571" s="601" t="s">
        <v>623</v>
      </c>
      <c r="B571" s="12" t="s">
        <v>957</v>
      </c>
      <c r="C571" s="12" t="s">
        <v>960</v>
      </c>
      <c r="D571" s="618" t="s">
        <v>1</v>
      </c>
      <c r="E571" s="719">
        <v>2905.4915997065159</v>
      </c>
      <c r="F571" s="719">
        <v>0</v>
      </c>
      <c r="G571" s="719">
        <v>2905.4915997065159</v>
      </c>
      <c r="H571" s="719"/>
      <c r="I571" s="643" t="s">
        <v>1009</v>
      </c>
      <c r="L571" s="711"/>
    </row>
    <row r="572" spans="1:12" s="7" customFormat="1" ht="37.9" customHeight="1" outlineLevel="1">
      <c r="A572" s="601" t="s">
        <v>624</v>
      </c>
      <c r="B572" s="12" t="s">
        <v>955</v>
      </c>
      <c r="C572" s="12" t="s">
        <v>959</v>
      </c>
      <c r="D572" s="618" t="s">
        <v>1</v>
      </c>
      <c r="E572" s="719">
        <v>430.16489995654899</v>
      </c>
      <c r="F572" s="719">
        <v>0</v>
      </c>
      <c r="G572" s="719">
        <v>430.16489995654899</v>
      </c>
      <c r="H572" s="719">
        <v>0</v>
      </c>
      <c r="I572" s="643" t="s">
        <v>1009</v>
      </c>
      <c r="L572" s="711"/>
    </row>
    <row r="573" spans="1:12" s="7" customFormat="1" ht="78.75" outlineLevel="1">
      <c r="A573" s="601" t="s">
        <v>625</v>
      </c>
      <c r="B573" s="12" t="s">
        <v>279</v>
      </c>
      <c r="C573" s="12" t="s">
        <v>280</v>
      </c>
      <c r="D573" s="618" t="s">
        <v>108</v>
      </c>
      <c r="E573" s="720">
        <v>718.71029992740307</v>
      </c>
      <c r="F573" s="719">
        <v>0</v>
      </c>
      <c r="G573" s="719">
        <v>718.71029992740307</v>
      </c>
      <c r="H573" s="719">
        <v>507.11</v>
      </c>
      <c r="I573" s="643" t="s">
        <v>947</v>
      </c>
      <c r="L573" s="711"/>
    </row>
    <row r="574" spans="1:12" s="7" customFormat="1" ht="25.5" customHeight="1" outlineLevel="1">
      <c r="A574" s="601" t="s">
        <v>626</v>
      </c>
      <c r="B574" s="12" t="s">
        <v>281</v>
      </c>
      <c r="C574" s="12" t="s">
        <v>282</v>
      </c>
      <c r="D574" s="618" t="s">
        <v>108</v>
      </c>
      <c r="E574" s="720">
        <v>3782.4038996179393</v>
      </c>
      <c r="F574" s="719">
        <v>0</v>
      </c>
      <c r="G574" s="719">
        <v>3782.4038996179393</v>
      </c>
      <c r="H574" s="719">
        <v>2084.7199999999998</v>
      </c>
      <c r="I574" s="643" t="s">
        <v>2015</v>
      </c>
      <c r="L574" s="711"/>
    </row>
    <row r="575" spans="1:12" s="7" customFormat="1" ht="31.5" outlineLevel="1">
      <c r="A575" s="601" t="s">
        <v>627</v>
      </c>
      <c r="B575" s="12" t="s">
        <v>283</v>
      </c>
      <c r="C575" s="12" t="s">
        <v>284</v>
      </c>
      <c r="D575" s="618" t="s">
        <v>108</v>
      </c>
      <c r="E575" s="719">
        <v>110.87999998879999</v>
      </c>
      <c r="F575" s="719">
        <v>0</v>
      </c>
      <c r="G575" s="719">
        <v>110.87999998879999</v>
      </c>
      <c r="H575" s="719">
        <v>0</v>
      </c>
      <c r="I575" s="643" t="s">
        <v>947</v>
      </c>
      <c r="L575" s="711"/>
    </row>
    <row r="576" spans="1:12" s="7" customFormat="1" ht="47.25" customHeight="1" outlineLevel="1">
      <c r="A576" s="601" t="s">
        <v>628</v>
      </c>
      <c r="B576" s="12" t="s">
        <v>285</v>
      </c>
      <c r="C576" s="12" t="s">
        <v>286</v>
      </c>
      <c r="D576" s="618" t="s">
        <v>108</v>
      </c>
      <c r="E576" s="719">
        <v>236.877299976073</v>
      </c>
      <c r="F576" s="719">
        <v>0</v>
      </c>
      <c r="G576" s="719">
        <v>236.877299976073</v>
      </c>
      <c r="H576" s="719"/>
      <c r="I576" s="643" t="s">
        <v>947</v>
      </c>
      <c r="L576" s="711"/>
    </row>
    <row r="577" spans="1:327" s="7" customFormat="1" ht="31.5" outlineLevel="1">
      <c r="A577" s="601" t="s">
        <v>629</v>
      </c>
      <c r="B577" s="12" t="s">
        <v>285</v>
      </c>
      <c r="C577" s="12" t="s">
        <v>287</v>
      </c>
      <c r="D577" s="618" t="s">
        <v>1</v>
      </c>
      <c r="E577" s="719">
        <v>73.517399992573999</v>
      </c>
      <c r="F577" s="719">
        <v>0</v>
      </c>
      <c r="G577" s="719">
        <v>73.517399992573999</v>
      </c>
      <c r="H577" s="719">
        <v>0</v>
      </c>
      <c r="I577" s="643" t="s">
        <v>947</v>
      </c>
      <c r="L577" s="711"/>
    </row>
    <row r="578" spans="1:327" s="7" customFormat="1" ht="36.75" customHeight="1" outlineLevel="1">
      <c r="A578" s="601" t="s">
        <v>759</v>
      </c>
      <c r="B578" s="600" t="s">
        <v>642</v>
      </c>
      <c r="C578" s="600" t="s">
        <v>760</v>
      </c>
      <c r="D578" s="629" t="s">
        <v>108</v>
      </c>
      <c r="E578" s="719">
        <v>851.39999991399998</v>
      </c>
      <c r="F578" s="719">
        <v>78.209999992099995</v>
      </c>
      <c r="G578" s="719">
        <v>773.18999992189993</v>
      </c>
      <c r="H578" s="719"/>
      <c r="I578" s="643" t="s">
        <v>947</v>
      </c>
      <c r="L578" s="711"/>
    </row>
    <row r="579" spans="1:327" s="7" customFormat="1" ht="46.5" customHeight="1" outlineLevel="1">
      <c r="A579" s="601" t="s">
        <v>876</v>
      </c>
      <c r="B579" s="600" t="s">
        <v>887</v>
      </c>
      <c r="C579" s="600" t="s">
        <v>898</v>
      </c>
      <c r="D579" s="629" t="s">
        <v>888</v>
      </c>
      <c r="E579" s="719">
        <v>1.25</v>
      </c>
      <c r="F579" s="719">
        <v>0</v>
      </c>
      <c r="G579" s="719">
        <v>1.25</v>
      </c>
      <c r="H579" s="719"/>
      <c r="I579" s="643" t="s">
        <v>852</v>
      </c>
      <c r="L579" s="711"/>
    </row>
    <row r="580" spans="1:327" s="7" customFormat="1" ht="60" customHeight="1" outlineLevel="1">
      <c r="A580" s="779" t="s">
        <v>289</v>
      </c>
      <c r="B580" s="780"/>
      <c r="C580" s="780"/>
      <c r="D580" s="637"/>
      <c r="E580" s="719"/>
      <c r="F580" s="719"/>
      <c r="G580" s="719"/>
      <c r="H580" s="719"/>
      <c r="I580" s="643" t="s">
        <v>2002</v>
      </c>
      <c r="L580" s="711"/>
    </row>
    <row r="581" spans="1:327" s="7" customFormat="1" ht="94.5" outlineLevel="1">
      <c r="A581" s="601" t="s">
        <v>1164</v>
      </c>
      <c r="B581" s="12" t="s">
        <v>290</v>
      </c>
      <c r="C581" s="12" t="s">
        <v>291</v>
      </c>
      <c r="D581" s="618" t="s">
        <v>292</v>
      </c>
      <c r="E581" s="719">
        <v>695.93039992970398</v>
      </c>
      <c r="F581" s="719">
        <v>0</v>
      </c>
      <c r="G581" s="719">
        <v>695.93039992970398</v>
      </c>
      <c r="H581" s="719"/>
      <c r="I581" s="643" t="s">
        <v>1173</v>
      </c>
      <c r="L581" s="711"/>
    </row>
    <row r="582" spans="1:327" s="7" customFormat="1" ht="39" customHeight="1" outlineLevel="1">
      <c r="A582" s="601" t="s">
        <v>1165</v>
      </c>
      <c r="B582" s="12" t="s">
        <v>293</v>
      </c>
      <c r="C582" s="12" t="s">
        <v>294</v>
      </c>
      <c r="D582" s="618" t="s">
        <v>295</v>
      </c>
      <c r="E582" s="719">
        <v>209.87999997879999</v>
      </c>
      <c r="F582" s="719">
        <v>0</v>
      </c>
      <c r="G582" s="719">
        <v>209.87999997879999</v>
      </c>
      <c r="H582" s="719">
        <v>0</v>
      </c>
      <c r="I582" s="643" t="s">
        <v>1174</v>
      </c>
      <c r="L582" s="711"/>
    </row>
    <row r="583" spans="1:327" s="7" customFormat="1" ht="78.75">
      <c r="A583" s="601" t="s">
        <v>1166</v>
      </c>
      <c r="B583" s="12" t="s">
        <v>296</v>
      </c>
      <c r="C583" s="12" t="s">
        <v>297</v>
      </c>
      <c r="D583" s="618" t="s">
        <v>295</v>
      </c>
      <c r="E583" s="719">
        <v>496.97009994980101</v>
      </c>
      <c r="F583" s="719">
        <v>0</v>
      </c>
      <c r="G583" s="719">
        <v>496.97009994980101</v>
      </c>
      <c r="H583" s="719">
        <v>56.96</v>
      </c>
      <c r="I583" s="643" t="s">
        <v>2002</v>
      </c>
      <c r="L583" s="711"/>
    </row>
    <row r="584" spans="1:327" s="7" customFormat="1" ht="31.5">
      <c r="A584" s="601" t="s">
        <v>1167</v>
      </c>
      <c r="B584" s="12" t="s">
        <v>298</v>
      </c>
      <c r="C584" s="12" t="s">
        <v>104</v>
      </c>
      <c r="D584" s="618" t="s">
        <v>295</v>
      </c>
      <c r="E584" s="719">
        <v>220.28489997774898</v>
      </c>
      <c r="F584" s="719">
        <v>0</v>
      </c>
      <c r="G584" s="719">
        <v>220.28489997774898</v>
      </c>
      <c r="H584" s="719">
        <v>0</v>
      </c>
      <c r="I584" s="643" t="s">
        <v>2002</v>
      </c>
      <c r="L584" s="711"/>
    </row>
    <row r="585" spans="1:327" ht="283.5" customHeight="1">
      <c r="A585" s="601" t="s">
        <v>1168</v>
      </c>
      <c r="B585" s="12" t="s">
        <v>299</v>
      </c>
      <c r="C585" s="12" t="s">
        <v>305</v>
      </c>
      <c r="D585" s="618" t="s">
        <v>292</v>
      </c>
      <c r="E585" s="719">
        <v>429.80849995658497</v>
      </c>
      <c r="F585" s="719">
        <v>0</v>
      </c>
      <c r="G585" s="719">
        <v>429.80849995658497</v>
      </c>
      <c r="H585" s="719">
        <v>0</v>
      </c>
      <c r="I585" s="643" t="s">
        <v>2002</v>
      </c>
      <c r="L585" s="711"/>
    </row>
    <row r="586" spans="1:327" ht="25.5" customHeight="1">
      <c r="A586" s="601" t="s">
        <v>1169</v>
      </c>
      <c r="B586" s="12" t="s">
        <v>300</v>
      </c>
      <c r="C586" s="12" t="s">
        <v>301</v>
      </c>
      <c r="D586" s="618" t="s">
        <v>295</v>
      </c>
      <c r="E586" s="719">
        <v>3930.2999996029998</v>
      </c>
      <c r="F586" s="719">
        <v>0</v>
      </c>
      <c r="G586" s="719">
        <v>3930.2999996029998</v>
      </c>
      <c r="H586" s="719">
        <v>0</v>
      </c>
      <c r="I586" s="643" t="s">
        <v>2002</v>
      </c>
      <c r="L586" s="711"/>
    </row>
    <row r="587" spans="1:327" ht="25.5" customHeight="1">
      <c r="A587" s="601" t="s">
        <v>1170</v>
      </c>
      <c r="B587" s="12" t="s">
        <v>302</v>
      </c>
      <c r="C587" s="12" t="s">
        <v>303</v>
      </c>
      <c r="D587" s="618" t="s">
        <v>295</v>
      </c>
      <c r="E587" s="719">
        <v>4699.5299995252999</v>
      </c>
      <c r="F587" s="719">
        <v>0</v>
      </c>
      <c r="G587" s="719">
        <v>4699.5299995252999</v>
      </c>
      <c r="H587" s="719">
        <v>0</v>
      </c>
      <c r="I587" s="643" t="s">
        <v>2002</v>
      </c>
      <c r="L587" s="711"/>
    </row>
    <row r="588" spans="1:327" ht="25.5" customHeight="1">
      <c r="A588" s="601" t="s">
        <v>1171</v>
      </c>
      <c r="B588" s="12" t="s">
        <v>304</v>
      </c>
      <c r="C588" s="12" t="s">
        <v>1172</v>
      </c>
      <c r="D588" s="618" t="s">
        <v>295</v>
      </c>
      <c r="E588" s="719">
        <v>246.47039997510402</v>
      </c>
      <c r="F588" s="719">
        <v>0</v>
      </c>
      <c r="G588" s="719">
        <v>246.47039997510402</v>
      </c>
      <c r="H588" s="719">
        <v>56.96</v>
      </c>
      <c r="I588" s="643" t="s">
        <v>2002</v>
      </c>
      <c r="L588" s="711"/>
    </row>
    <row r="589" spans="1:327" ht="25.5" customHeight="1">
      <c r="A589" s="49"/>
      <c r="B589" s="7"/>
      <c r="D589" s="7"/>
      <c r="E589" s="714"/>
      <c r="F589" s="714"/>
      <c r="G589" s="714"/>
      <c r="H589" s="714"/>
      <c r="I589" s="709"/>
    </row>
    <row r="590" spans="1:327">
      <c r="B590" s="48" t="s">
        <v>140</v>
      </c>
      <c r="E590" s="714"/>
      <c r="F590" s="714"/>
      <c r="G590" s="714"/>
      <c r="H590" s="714"/>
      <c r="I590" s="208"/>
      <c r="J590" s="709"/>
      <c r="K590" s="709"/>
      <c r="L590" s="709"/>
      <c r="M590" s="709"/>
      <c r="N590" s="709"/>
      <c r="O590" s="709"/>
      <c r="P590" s="709"/>
      <c r="Q590" s="709"/>
      <c r="R590" s="709"/>
      <c r="S590" s="709"/>
      <c r="T590" s="709"/>
      <c r="U590" s="709"/>
      <c r="V590" s="709"/>
      <c r="W590" s="709"/>
      <c r="X590" s="709"/>
      <c r="Y590" s="709"/>
      <c r="Z590" s="709"/>
      <c r="AA590" s="709"/>
      <c r="AB590" s="709"/>
      <c r="AC590" s="709"/>
      <c r="AD590" s="709"/>
      <c r="AE590" s="709"/>
      <c r="AF590" s="709"/>
      <c r="AG590" s="709"/>
      <c r="AH590" s="709"/>
      <c r="AI590" s="709"/>
      <c r="AJ590" s="709"/>
      <c r="AK590" s="709"/>
      <c r="AL590" s="709"/>
      <c r="AM590" s="709"/>
      <c r="AN590" s="709"/>
      <c r="AO590" s="709"/>
      <c r="AP590" s="709"/>
      <c r="AQ590" s="709"/>
      <c r="AR590" s="709"/>
      <c r="AS590" s="709"/>
      <c r="AT590" s="709"/>
      <c r="AU590" s="709"/>
      <c r="AV590" s="709"/>
      <c r="AW590" s="709"/>
      <c r="AX590" s="709"/>
      <c r="AY590" s="709"/>
      <c r="AZ590" s="709"/>
      <c r="BA590" s="709"/>
      <c r="BB590" s="709"/>
      <c r="BC590" s="709"/>
      <c r="BD590" s="709"/>
      <c r="BE590" s="709"/>
      <c r="BF590" s="709"/>
      <c r="BG590" s="709"/>
      <c r="BH590" s="709"/>
      <c r="BI590" s="709"/>
      <c r="BJ590" s="709"/>
      <c r="BK590" s="709"/>
      <c r="BL590" s="709"/>
      <c r="BM590" s="709"/>
      <c r="BN590" s="709"/>
      <c r="BO590" s="709"/>
      <c r="BP590" s="709"/>
      <c r="BQ590" s="709"/>
      <c r="BR590" s="709"/>
      <c r="BS590" s="709"/>
      <c r="BT590" s="709"/>
      <c r="BU590" s="709"/>
      <c r="BV590" s="709"/>
      <c r="BW590" s="709"/>
      <c r="BX590" s="709"/>
      <c r="BY590" s="709"/>
      <c r="BZ590" s="709"/>
      <c r="CA590" s="709"/>
      <c r="CB590" s="709"/>
      <c r="CC590" s="709"/>
      <c r="CD590" s="709"/>
      <c r="CE590" s="709"/>
      <c r="CF590" s="709"/>
      <c r="CG590" s="709"/>
      <c r="CH590" s="709"/>
      <c r="CI590" s="709"/>
      <c r="CJ590" s="709"/>
      <c r="CK590" s="709"/>
      <c r="CL590" s="709"/>
      <c r="CM590" s="709"/>
      <c r="CN590" s="709"/>
      <c r="CO590" s="709"/>
      <c r="CP590" s="709"/>
      <c r="CQ590" s="709"/>
      <c r="CR590" s="709"/>
      <c r="CS590" s="709"/>
      <c r="CT590" s="709"/>
      <c r="CU590" s="709"/>
      <c r="CV590" s="709"/>
      <c r="CW590" s="709"/>
      <c r="CX590" s="709"/>
      <c r="CY590" s="709"/>
      <c r="CZ590" s="709"/>
      <c r="DA590" s="709"/>
      <c r="DB590" s="709"/>
      <c r="DC590" s="709"/>
      <c r="DD590" s="709"/>
      <c r="DE590" s="709"/>
      <c r="DF590" s="709"/>
      <c r="DG590" s="709"/>
      <c r="DH590" s="709"/>
      <c r="DI590" s="709"/>
      <c r="DJ590" s="709"/>
      <c r="DK590" s="709"/>
      <c r="DL590" s="709"/>
      <c r="DM590" s="709"/>
      <c r="DN590" s="709"/>
      <c r="DO590" s="709"/>
      <c r="DP590" s="709"/>
      <c r="DQ590" s="709"/>
      <c r="DR590" s="709"/>
      <c r="DS590" s="709"/>
      <c r="DT590" s="709"/>
      <c r="DU590" s="709"/>
      <c r="DV590" s="709"/>
      <c r="DW590" s="709"/>
      <c r="DX590" s="709"/>
      <c r="DY590" s="709"/>
      <c r="DZ590" s="709"/>
      <c r="EA590" s="709"/>
      <c r="EB590" s="709"/>
      <c r="EC590" s="709"/>
      <c r="ED590" s="709"/>
      <c r="EE590" s="709"/>
      <c r="EF590" s="709"/>
      <c r="EG590" s="709"/>
      <c r="EH590" s="709"/>
      <c r="EI590" s="709"/>
      <c r="EJ590" s="709"/>
      <c r="EK590" s="709"/>
      <c r="EL590" s="709"/>
      <c r="EM590" s="709"/>
      <c r="EN590" s="709"/>
      <c r="EO590" s="709"/>
      <c r="EP590" s="709"/>
      <c r="EQ590" s="709"/>
      <c r="ER590" s="709"/>
      <c r="ES590" s="709"/>
      <c r="ET590" s="709"/>
      <c r="EU590" s="709"/>
      <c r="EV590" s="709"/>
      <c r="EW590" s="709"/>
      <c r="EX590" s="709"/>
      <c r="EY590" s="709"/>
      <c r="EZ590" s="709"/>
      <c r="FA590" s="709"/>
      <c r="FB590" s="709"/>
      <c r="FC590" s="709"/>
      <c r="FD590" s="709"/>
      <c r="FE590" s="709"/>
      <c r="FF590" s="709"/>
      <c r="FG590" s="709"/>
      <c r="FH590" s="709"/>
      <c r="FI590" s="709"/>
      <c r="FJ590" s="709"/>
      <c r="FK590" s="709"/>
      <c r="FL590" s="709"/>
      <c r="FM590" s="709"/>
      <c r="FN590" s="709"/>
      <c r="FO590" s="709"/>
      <c r="FP590" s="709"/>
      <c r="FQ590" s="709"/>
      <c r="FR590" s="709"/>
      <c r="FS590" s="709"/>
      <c r="FT590" s="709"/>
      <c r="FU590" s="709"/>
      <c r="FV590" s="709"/>
      <c r="FW590" s="709"/>
      <c r="FX590" s="709"/>
      <c r="FY590" s="709"/>
      <c r="FZ590" s="709"/>
      <c r="GA590" s="709"/>
      <c r="GB590" s="709"/>
      <c r="GC590" s="709"/>
      <c r="GD590" s="709"/>
      <c r="GE590" s="709"/>
      <c r="GF590" s="709"/>
      <c r="GG590" s="709"/>
      <c r="GH590" s="709"/>
      <c r="GI590" s="709"/>
      <c r="GJ590" s="709"/>
      <c r="GK590" s="709"/>
      <c r="GL590" s="709"/>
      <c r="GM590" s="709"/>
      <c r="GN590" s="709"/>
      <c r="GO590" s="709"/>
      <c r="GP590" s="709"/>
      <c r="GQ590" s="709"/>
      <c r="GR590" s="709"/>
      <c r="GS590" s="709"/>
      <c r="GT590" s="709"/>
      <c r="GU590" s="709"/>
      <c r="GV590" s="709"/>
      <c r="GW590" s="709"/>
      <c r="GX590" s="709"/>
      <c r="GY590" s="709"/>
      <c r="GZ590" s="709"/>
      <c r="HA590" s="709"/>
      <c r="HB590" s="709"/>
      <c r="HC590" s="709"/>
      <c r="HD590" s="709"/>
      <c r="HE590" s="709"/>
      <c r="HF590" s="709"/>
      <c r="HG590" s="709"/>
      <c r="HH590" s="709"/>
      <c r="HI590" s="709"/>
      <c r="HJ590" s="709"/>
      <c r="HK590" s="709"/>
      <c r="HL590" s="709"/>
      <c r="HM590" s="709"/>
      <c r="HN590" s="709"/>
      <c r="HO590" s="709"/>
      <c r="HP590" s="709"/>
      <c r="HQ590" s="709"/>
      <c r="HR590" s="709"/>
      <c r="HS590" s="709"/>
      <c r="HT590" s="709"/>
      <c r="HU590" s="709"/>
      <c r="HV590" s="709"/>
      <c r="HW590" s="709"/>
      <c r="HX590" s="709"/>
      <c r="HY590" s="709"/>
      <c r="HZ590" s="709"/>
      <c r="IA590" s="709"/>
      <c r="IB590" s="709"/>
      <c r="IC590" s="709"/>
      <c r="ID590" s="709"/>
      <c r="IE590" s="709"/>
      <c r="IF590" s="709"/>
      <c r="IG590" s="709"/>
      <c r="IH590" s="709"/>
      <c r="II590" s="709"/>
      <c r="IJ590" s="709"/>
      <c r="IK590" s="709"/>
      <c r="IL590" s="709"/>
      <c r="IM590" s="709"/>
      <c r="IN590" s="709"/>
      <c r="IO590" s="709"/>
      <c r="IP590" s="709"/>
      <c r="IQ590" s="709"/>
      <c r="IR590" s="709"/>
      <c r="IS590" s="709"/>
      <c r="IT590" s="709"/>
      <c r="IU590" s="709"/>
      <c r="IV590" s="709"/>
      <c r="IW590" s="709"/>
      <c r="IX590" s="709"/>
      <c r="IY590" s="709"/>
      <c r="IZ590" s="709"/>
      <c r="JA590" s="709"/>
      <c r="JB590" s="709"/>
      <c r="JC590" s="709"/>
      <c r="JD590" s="709"/>
      <c r="JE590" s="709"/>
      <c r="JF590" s="709"/>
      <c r="JG590" s="709"/>
      <c r="JH590" s="709"/>
      <c r="JI590" s="709"/>
      <c r="JJ590" s="709"/>
      <c r="JK590" s="709"/>
      <c r="JL590" s="709"/>
      <c r="JM590" s="709"/>
      <c r="JN590" s="709"/>
      <c r="JO590" s="709"/>
      <c r="JP590" s="709"/>
      <c r="JQ590" s="709"/>
      <c r="JR590" s="709"/>
      <c r="JS590" s="709"/>
      <c r="JT590" s="709"/>
      <c r="JU590" s="709"/>
      <c r="JV590" s="709"/>
      <c r="JW590" s="709"/>
      <c r="JX590" s="709"/>
      <c r="JY590" s="709"/>
      <c r="JZ590" s="709"/>
      <c r="KA590" s="709"/>
      <c r="KB590" s="709"/>
      <c r="KC590" s="709"/>
      <c r="KD590" s="709"/>
      <c r="KE590" s="709"/>
      <c r="KF590" s="709"/>
      <c r="KG590" s="709"/>
      <c r="KH590" s="709"/>
      <c r="KI590" s="709"/>
      <c r="KJ590" s="709"/>
      <c r="KK590" s="709"/>
      <c r="KL590" s="709"/>
      <c r="KM590" s="709"/>
      <c r="KN590" s="709"/>
      <c r="KO590" s="709"/>
      <c r="KP590" s="709"/>
      <c r="KQ590" s="709"/>
      <c r="KR590" s="709"/>
      <c r="KS590" s="709"/>
      <c r="KT590" s="709"/>
      <c r="KU590" s="709"/>
      <c r="KV590" s="709"/>
      <c r="KW590" s="709"/>
      <c r="KX590" s="709"/>
      <c r="KY590" s="709"/>
      <c r="KZ590" s="709"/>
      <c r="LA590" s="709"/>
      <c r="LB590" s="709"/>
      <c r="LC590" s="709"/>
      <c r="LD590" s="709"/>
      <c r="LE590" s="709"/>
      <c r="LF590" s="709"/>
      <c r="LG590" s="709"/>
      <c r="LH590" s="709"/>
      <c r="LI590" s="709"/>
      <c r="LJ590" s="709"/>
      <c r="LK590" s="709"/>
      <c r="LL590" s="709"/>
      <c r="LM590" s="709"/>
      <c r="LN590" s="709"/>
      <c r="LO590" s="709"/>
    </row>
    <row r="591" spans="1:327" ht="25.5" customHeight="1">
      <c r="A591" s="49">
        <v>1</v>
      </c>
      <c r="B591" s="776" t="s">
        <v>1082</v>
      </c>
      <c r="C591" s="776"/>
      <c r="D591" s="776"/>
      <c r="E591" s="710"/>
      <c r="F591" s="597"/>
      <c r="G591" s="208"/>
      <c r="H591" s="208"/>
      <c r="I591" s="208"/>
      <c r="J591" s="709"/>
      <c r="K591" s="709"/>
      <c r="L591" s="709"/>
      <c r="M591" s="709"/>
      <c r="N591" s="709"/>
      <c r="O591" s="709"/>
      <c r="P591" s="709"/>
      <c r="Q591" s="709"/>
      <c r="R591" s="709"/>
      <c r="S591" s="709"/>
      <c r="T591" s="709"/>
      <c r="U591" s="709"/>
      <c r="V591" s="709"/>
      <c r="W591" s="709"/>
      <c r="X591" s="709"/>
      <c r="Y591" s="709"/>
      <c r="Z591" s="709"/>
      <c r="AA591" s="709"/>
      <c r="AB591" s="709"/>
      <c r="AC591" s="709"/>
      <c r="AD591" s="709"/>
      <c r="AE591" s="709"/>
      <c r="AF591" s="709"/>
      <c r="AG591" s="709"/>
      <c r="AH591" s="709"/>
      <c r="AI591" s="709"/>
      <c r="AJ591" s="709"/>
      <c r="AK591" s="709"/>
      <c r="AL591" s="709"/>
      <c r="AM591" s="709"/>
      <c r="AN591" s="709"/>
      <c r="AO591" s="709"/>
      <c r="AP591" s="709"/>
      <c r="AQ591" s="709"/>
      <c r="AR591" s="709"/>
      <c r="AS591" s="709"/>
      <c r="AT591" s="709"/>
      <c r="AU591" s="709"/>
      <c r="AV591" s="709"/>
      <c r="AW591" s="709"/>
      <c r="AX591" s="709"/>
      <c r="AY591" s="709"/>
      <c r="AZ591" s="709"/>
      <c r="BA591" s="709"/>
      <c r="BB591" s="709"/>
      <c r="BC591" s="709"/>
      <c r="BD591" s="709"/>
      <c r="BE591" s="709"/>
      <c r="BF591" s="709"/>
      <c r="BG591" s="709"/>
      <c r="BH591" s="709"/>
      <c r="BI591" s="709"/>
      <c r="BJ591" s="709"/>
      <c r="BK591" s="709"/>
      <c r="BL591" s="709"/>
      <c r="BM591" s="709"/>
      <c r="BN591" s="709"/>
      <c r="BO591" s="709"/>
      <c r="BP591" s="709"/>
      <c r="BQ591" s="709"/>
      <c r="BR591" s="709"/>
      <c r="BS591" s="709"/>
      <c r="BT591" s="709"/>
      <c r="BU591" s="709"/>
      <c r="BV591" s="709"/>
      <c r="BW591" s="709"/>
      <c r="BX591" s="709"/>
      <c r="BY591" s="709"/>
      <c r="BZ591" s="709"/>
      <c r="CA591" s="709"/>
      <c r="CB591" s="709"/>
      <c r="CC591" s="709"/>
      <c r="CD591" s="709"/>
      <c r="CE591" s="709"/>
      <c r="CF591" s="709"/>
      <c r="CG591" s="709"/>
      <c r="CH591" s="709"/>
      <c r="CI591" s="709"/>
      <c r="CJ591" s="709"/>
      <c r="CK591" s="709"/>
      <c r="CL591" s="709"/>
      <c r="CM591" s="709"/>
      <c r="CN591" s="709"/>
      <c r="CO591" s="709"/>
      <c r="CP591" s="709"/>
      <c r="CQ591" s="709"/>
      <c r="CR591" s="709"/>
      <c r="CS591" s="709"/>
      <c r="CT591" s="709"/>
      <c r="CU591" s="709"/>
      <c r="CV591" s="709"/>
      <c r="CW591" s="709"/>
      <c r="CX591" s="709"/>
      <c r="CY591" s="709"/>
      <c r="CZ591" s="709"/>
      <c r="DA591" s="709"/>
      <c r="DB591" s="709"/>
      <c r="DC591" s="709"/>
      <c r="DD591" s="709"/>
      <c r="DE591" s="709"/>
      <c r="DF591" s="709"/>
      <c r="DG591" s="709"/>
      <c r="DH591" s="709"/>
      <c r="DI591" s="709"/>
      <c r="DJ591" s="709"/>
      <c r="DK591" s="709"/>
      <c r="DL591" s="709"/>
      <c r="DM591" s="709"/>
      <c r="DN591" s="709"/>
      <c r="DO591" s="709"/>
      <c r="DP591" s="709"/>
      <c r="DQ591" s="709"/>
      <c r="DR591" s="709"/>
      <c r="DS591" s="709"/>
      <c r="DT591" s="709"/>
      <c r="DU591" s="709"/>
      <c r="DV591" s="709"/>
      <c r="DW591" s="709"/>
      <c r="DX591" s="709"/>
      <c r="DY591" s="709"/>
      <c r="DZ591" s="709"/>
      <c r="EA591" s="709"/>
      <c r="EB591" s="709"/>
      <c r="EC591" s="709"/>
      <c r="ED591" s="709"/>
      <c r="EE591" s="709"/>
      <c r="EF591" s="709"/>
      <c r="EG591" s="709"/>
      <c r="EH591" s="709"/>
      <c r="EI591" s="709"/>
      <c r="EJ591" s="709"/>
      <c r="EK591" s="709"/>
      <c r="EL591" s="709"/>
      <c r="EM591" s="709"/>
      <c r="EN591" s="709"/>
      <c r="EO591" s="709"/>
      <c r="EP591" s="709"/>
      <c r="EQ591" s="709"/>
      <c r="ER591" s="709"/>
      <c r="ES591" s="709"/>
      <c r="ET591" s="709"/>
      <c r="EU591" s="709"/>
      <c r="EV591" s="709"/>
      <c r="EW591" s="709"/>
      <c r="EX591" s="709"/>
      <c r="EY591" s="709"/>
      <c r="EZ591" s="709"/>
      <c r="FA591" s="709"/>
      <c r="FB591" s="709"/>
      <c r="FC591" s="709"/>
      <c r="FD591" s="709"/>
      <c r="FE591" s="709"/>
      <c r="FF591" s="709"/>
      <c r="FG591" s="709"/>
      <c r="FH591" s="709"/>
      <c r="FI591" s="709"/>
      <c r="FJ591" s="709"/>
      <c r="FK591" s="709"/>
      <c r="FL591" s="709"/>
      <c r="FM591" s="709"/>
      <c r="FN591" s="709"/>
      <c r="FO591" s="709"/>
      <c r="FP591" s="709"/>
      <c r="FQ591" s="709"/>
      <c r="FR591" s="709"/>
      <c r="FS591" s="709"/>
      <c r="FT591" s="709"/>
      <c r="FU591" s="709"/>
      <c r="FV591" s="709"/>
      <c r="FW591" s="709"/>
      <c r="FX591" s="709"/>
      <c r="FY591" s="709"/>
      <c r="FZ591" s="709"/>
      <c r="GA591" s="709"/>
      <c r="GB591" s="709"/>
      <c r="GC591" s="709"/>
      <c r="GD591" s="709"/>
      <c r="GE591" s="709"/>
      <c r="GF591" s="709"/>
      <c r="GG591" s="709"/>
      <c r="GH591" s="709"/>
      <c r="GI591" s="709"/>
      <c r="GJ591" s="709"/>
      <c r="GK591" s="709"/>
      <c r="GL591" s="709"/>
      <c r="GM591" s="709"/>
      <c r="GN591" s="709"/>
      <c r="GO591" s="709"/>
      <c r="GP591" s="709"/>
      <c r="GQ591" s="709"/>
      <c r="GR591" s="709"/>
      <c r="GS591" s="709"/>
      <c r="GT591" s="709"/>
      <c r="GU591" s="709"/>
      <c r="GV591" s="709"/>
      <c r="GW591" s="709"/>
      <c r="GX591" s="709"/>
      <c r="GY591" s="709"/>
      <c r="GZ591" s="709"/>
      <c r="HA591" s="709"/>
      <c r="HB591" s="709"/>
      <c r="HC591" s="709"/>
      <c r="HD591" s="709"/>
      <c r="HE591" s="709"/>
      <c r="HF591" s="709"/>
      <c r="HG591" s="709"/>
      <c r="HH591" s="709"/>
      <c r="HI591" s="709"/>
      <c r="HJ591" s="709"/>
      <c r="HK591" s="709"/>
      <c r="HL591" s="709"/>
      <c r="HM591" s="709"/>
      <c r="HN591" s="709"/>
      <c r="HO591" s="709"/>
      <c r="HP591" s="709"/>
      <c r="HQ591" s="709"/>
      <c r="HR591" s="709"/>
      <c r="HS591" s="709"/>
      <c r="HT591" s="709"/>
      <c r="HU591" s="709"/>
      <c r="HV591" s="709"/>
      <c r="HW591" s="709"/>
      <c r="HX591" s="709"/>
      <c r="HY591" s="709"/>
      <c r="HZ591" s="709"/>
      <c r="IA591" s="709"/>
      <c r="IB591" s="709"/>
      <c r="IC591" s="709"/>
      <c r="ID591" s="709"/>
      <c r="IE591" s="709"/>
      <c r="IF591" s="709"/>
      <c r="IG591" s="709"/>
      <c r="IH591" s="709"/>
      <c r="II591" s="709"/>
      <c r="IJ591" s="709"/>
      <c r="IK591" s="709"/>
      <c r="IL591" s="709"/>
      <c r="IM591" s="709"/>
      <c r="IN591" s="709"/>
      <c r="IO591" s="709"/>
      <c r="IP591" s="709"/>
      <c r="IQ591" s="709"/>
      <c r="IR591" s="709"/>
      <c r="IS591" s="709"/>
      <c r="IT591" s="709"/>
      <c r="IU591" s="709"/>
      <c r="IV591" s="709"/>
      <c r="IW591" s="709"/>
      <c r="IX591" s="709"/>
      <c r="IY591" s="709"/>
      <c r="IZ591" s="709"/>
      <c r="JA591" s="709"/>
      <c r="JB591" s="709"/>
      <c r="JC591" s="709"/>
      <c r="JD591" s="709"/>
      <c r="JE591" s="709"/>
      <c r="JF591" s="709"/>
      <c r="JG591" s="709"/>
      <c r="JH591" s="709"/>
      <c r="JI591" s="709"/>
      <c r="JJ591" s="709"/>
      <c r="JK591" s="709"/>
      <c r="JL591" s="709"/>
      <c r="JM591" s="709"/>
      <c r="JN591" s="709"/>
      <c r="JO591" s="709"/>
      <c r="JP591" s="709"/>
      <c r="JQ591" s="709"/>
      <c r="JR591" s="709"/>
      <c r="JS591" s="709"/>
      <c r="JT591" s="709"/>
      <c r="JU591" s="709"/>
      <c r="JV591" s="709"/>
      <c r="JW591" s="709"/>
      <c r="JX591" s="709"/>
      <c r="JY591" s="709"/>
      <c r="JZ591" s="709"/>
      <c r="KA591" s="709"/>
      <c r="KB591" s="709"/>
      <c r="KC591" s="709"/>
      <c r="KD591" s="709"/>
      <c r="KE591" s="709"/>
      <c r="KF591" s="709"/>
      <c r="KG591" s="709"/>
      <c r="KH591" s="709"/>
      <c r="KI591" s="709"/>
      <c r="KJ591" s="709"/>
      <c r="KK591" s="709"/>
      <c r="KL591" s="709"/>
      <c r="KM591" s="709"/>
      <c r="KN591" s="709"/>
      <c r="KO591" s="709"/>
      <c r="KP591" s="709"/>
      <c r="KQ591" s="709"/>
      <c r="KR591" s="709"/>
      <c r="KS591" s="709"/>
      <c r="KT591" s="709"/>
      <c r="KU591" s="709"/>
      <c r="KV591" s="709"/>
      <c r="KW591" s="709"/>
      <c r="KX591" s="709"/>
      <c r="KY591" s="709"/>
      <c r="KZ591" s="709"/>
      <c r="LA591" s="709"/>
      <c r="LB591" s="709"/>
      <c r="LC591" s="709"/>
      <c r="LD591" s="709"/>
      <c r="LE591" s="709"/>
      <c r="LF591" s="709"/>
      <c r="LG591" s="709"/>
      <c r="LH591" s="709"/>
      <c r="LI591" s="709"/>
      <c r="LJ591" s="709"/>
      <c r="LK591" s="709"/>
      <c r="LL591" s="709"/>
      <c r="LM591" s="709"/>
      <c r="LN591" s="709"/>
      <c r="LO591" s="709"/>
    </row>
    <row r="592" spans="1:327" ht="25.5" customHeight="1">
      <c r="A592" s="49">
        <v>2</v>
      </c>
      <c r="B592" s="776" t="s">
        <v>1301</v>
      </c>
      <c r="C592" s="776"/>
      <c r="D592" s="776"/>
      <c r="E592" s="710"/>
      <c r="F592" s="597"/>
      <c r="G592" s="208"/>
      <c r="H592" s="208"/>
      <c r="I592" s="208"/>
      <c r="J592" s="709"/>
      <c r="K592" s="709"/>
      <c r="L592" s="709"/>
      <c r="M592" s="709"/>
      <c r="N592" s="709"/>
      <c r="O592" s="709"/>
      <c r="P592" s="709"/>
      <c r="Q592" s="709"/>
      <c r="R592" s="709"/>
      <c r="S592" s="709"/>
      <c r="T592" s="709"/>
      <c r="U592" s="709"/>
      <c r="V592" s="709"/>
      <c r="W592" s="709"/>
      <c r="X592" s="709"/>
      <c r="Y592" s="709"/>
      <c r="Z592" s="709"/>
      <c r="AA592" s="709"/>
      <c r="AB592" s="709"/>
      <c r="AC592" s="709"/>
      <c r="AD592" s="709"/>
      <c r="AE592" s="709"/>
      <c r="AF592" s="709"/>
      <c r="AG592" s="709"/>
      <c r="AH592" s="709"/>
      <c r="AI592" s="709"/>
      <c r="AJ592" s="709"/>
      <c r="AK592" s="709"/>
      <c r="AL592" s="709"/>
      <c r="AM592" s="709"/>
      <c r="AN592" s="709"/>
      <c r="AO592" s="709"/>
      <c r="AP592" s="709"/>
      <c r="AQ592" s="709"/>
      <c r="AR592" s="709"/>
      <c r="AS592" s="709"/>
      <c r="AT592" s="709"/>
      <c r="AU592" s="709"/>
      <c r="AV592" s="709"/>
      <c r="AW592" s="709"/>
      <c r="AX592" s="709"/>
      <c r="AY592" s="709"/>
      <c r="AZ592" s="709"/>
      <c r="BA592" s="709"/>
      <c r="BB592" s="709"/>
      <c r="BC592" s="709"/>
      <c r="BD592" s="709"/>
      <c r="BE592" s="709"/>
      <c r="BF592" s="709"/>
      <c r="BG592" s="709"/>
      <c r="BH592" s="709"/>
      <c r="BI592" s="709"/>
      <c r="BJ592" s="709"/>
      <c r="BK592" s="709"/>
      <c r="BL592" s="709"/>
      <c r="BM592" s="709"/>
      <c r="BN592" s="709"/>
      <c r="BO592" s="709"/>
      <c r="BP592" s="709"/>
      <c r="BQ592" s="709"/>
      <c r="BR592" s="709"/>
      <c r="BS592" s="709"/>
      <c r="BT592" s="709"/>
      <c r="BU592" s="709"/>
      <c r="BV592" s="709"/>
      <c r="BW592" s="709"/>
      <c r="BX592" s="709"/>
      <c r="BY592" s="709"/>
      <c r="BZ592" s="709"/>
      <c r="CA592" s="709"/>
      <c r="CB592" s="709"/>
      <c r="CC592" s="709"/>
      <c r="CD592" s="709"/>
      <c r="CE592" s="709"/>
      <c r="CF592" s="709"/>
      <c r="CG592" s="709"/>
      <c r="CH592" s="709"/>
      <c r="CI592" s="709"/>
      <c r="CJ592" s="709"/>
      <c r="CK592" s="709"/>
      <c r="CL592" s="709"/>
      <c r="CM592" s="709"/>
      <c r="CN592" s="709"/>
      <c r="CO592" s="709"/>
      <c r="CP592" s="709"/>
      <c r="CQ592" s="709"/>
      <c r="CR592" s="709"/>
      <c r="CS592" s="709"/>
      <c r="CT592" s="709"/>
      <c r="CU592" s="709"/>
      <c r="CV592" s="709"/>
      <c r="CW592" s="709"/>
      <c r="CX592" s="709"/>
      <c r="CY592" s="709"/>
      <c r="CZ592" s="709"/>
      <c r="DA592" s="709"/>
      <c r="DB592" s="709"/>
      <c r="DC592" s="709"/>
      <c r="DD592" s="709"/>
      <c r="DE592" s="709"/>
      <c r="DF592" s="709"/>
      <c r="DG592" s="709"/>
      <c r="DH592" s="709"/>
      <c r="DI592" s="709"/>
      <c r="DJ592" s="709"/>
      <c r="DK592" s="709"/>
      <c r="DL592" s="709"/>
      <c r="DM592" s="709"/>
      <c r="DN592" s="709"/>
      <c r="DO592" s="709"/>
      <c r="DP592" s="709"/>
      <c r="DQ592" s="709"/>
      <c r="DR592" s="709"/>
      <c r="DS592" s="709"/>
      <c r="DT592" s="709"/>
      <c r="DU592" s="709"/>
      <c r="DV592" s="709"/>
      <c r="DW592" s="709"/>
      <c r="DX592" s="709"/>
      <c r="DY592" s="709"/>
      <c r="DZ592" s="709"/>
      <c r="EA592" s="709"/>
      <c r="EB592" s="709"/>
      <c r="EC592" s="709"/>
      <c r="ED592" s="709"/>
      <c r="EE592" s="709"/>
      <c r="EF592" s="709"/>
      <c r="EG592" s="709"/>
      <c r="EH592" s="709"/>
      <c r="EI592" s="709"/>
      <c r="EJ592" s="709"/>
      <c r="EK592" s="709"/>
      <c r="EL592" s="709"/>
      <c r="EM592" s="709"/>
      <c r="EN592" s="709"/>
      <c r="EO592" s="709"/>
      <c r="EP592" s="709"/>
      <c r="EQ592" s="709"/>
      <c r="ER592" s="709"/>
      <c r="ES592" s="709"/>
      <c r="ET592" s="709"/>
      <c r="EU592" s="709"/>
      <c r="EV592" s="709"/>
      <c r="EW592" s="709"/>
      <c r="EX592" s="709"/>
      <c r="EY592" s="709"/>
      <c r="EZ592" s="709"/>
      <c r="FA592" s="709"/>
      <c r="FB592" s="709"/>
      <c r="FC592" s="709"/>
      <c r="FD592" s="709"/>
      <c r="FE592" s="709"/>
      <c r="FF592" s="709"/>
      <c r="FG592" s="709"/>
      <c r="FH592" s="709"/>
      <c r="FI592" s="709"/>
      <c r="FJ592" s="709"/>
      <c r="FK592" s="709"/>
      <c r="FL592" s="709"/>
      <c r="FM592" s="709"/>
      <c r="FN592" s="709"/>
      <c r="FO592" s="709"/>
      <c r="FP592" s="709"/>
      <c r="FQ592" s="709"/>
      <c r="FR592" s="709"/>
      <c r="FS592" s="709"/>
      <c r="FT592" s="709"/>
      <c r="FU592" s="709"/>
      <c r="FV592" s="709"/>
      <c r="FW592" s="709"/>
      <c r="FX592" s="709"/>
      <c r="FY592" s="709"/>
      <c r="FZ592" s="709"/>
      <c r="GA592" s="709"/>
      <c r="GB592" s="709"/>
      <c r="GC592" s="709"/>
      <c r="GD592" s="709"/>
      <c r="GE592" s="709"/>
      <c r="GF592" s="709"/>
      <c r="GG592" s="709"/>
      <c r="GH592" s="709"/>
      <c r="GI592" s="709"/>
      <c r="GJ592" s="709"/>
      <c r="GK592" s="709"/>
      <c r="GL592" s="709"/>
      <c r="GM592" s="709"/>
      <c r="GN592" s="709"/>
      <c r="GO592" s="709"/>
      <c r="GP592" s="709"/>
      <c r="GQ592" s="709"/>
      <c r="GR592" s="709"/>
      <c r="GS592" s="709"/>
      <c r="GT592" s="709"/>
      <c r="GU592" s="709"/>
      <c r="GV592" s="709"/>
      <c r="GW592" s="709"/>
      <c r="GX592" s="709"/>
      <c r="GY592" s="709"/>
      <c r="GZ592" s="709"/>
      <c r="HA592" s="709"/>
      <c r="HB592" s="709"/>
      <c r="HC592" s="709"/>
      <c r="HD592" s="709"/>
      <c r="HE592" s="709"/>
      <c r="HF592" s="709"/>
      <c r="HG592" s="709"/>
      <c r="HH592" s="709"/>
      <c r="HI592" s="709"/>
      <c r="HJ592" s="709"/>
      <c r="HK592" s="709"/>
      <c r="HL592" s="709"/>
      <c r="HM592" s="709"/>
      <c r="HN592" s="709"/>
      <c r="HO592" s="709"/>
      <c r="HP592" s="709"/>
      <c r="HQ592" s="709"/>
      <c r="HR592" s="709"/>
      <c r="HS592" s="709"/>
      <c r="HT592" s="709"/>
      <c r="HU592" s="709"/>
      <c r="HV592" s="709"/>
      <c r="HW592" s="709"/>
      <c r="HX592" s="709"/>
      <c r="HY592" s="709"/>
      <c r="HZ592" s="709"/>
      <c r="IA592" s="709"/>
      <c r="IB592" s="709"/>
      <c r="IC592" s="709"/>
      <c r="ID592" s="709"/>
      <c r="IE592" s="709"/>
      <c r="IF592" s="709"/>
      <c r="IG592" s="709"/>
      <c r="IH592" s="709"/>
      <c r="II592" s="709"/>
      <c r="IJ592" s="709"/>
      <c r="IK592" s="709"/>
      <c r="IL592" s="709"/>
      <c r="IM592" s="709"/>
      <c r="IN592" s="709"/>
      <c r="IO592" s="709"/>
      <c r="IP592" s="709"/>
      <c r="IQ592" s="709"/>
      <c r="IR592" s="709"/>
      <c r="IS592" s="709"/>
      <c r="IT592" s="709"/>
      <c r="IU592" s="709"/>
      <c r="IV592" s="709"/>
      <c r="IW592" s="709"/>
      <c r="IX592" s="709"/>
      <c r="IY592" s="709"/>
      <c r="IZ592" s="709"/>
      <c r="JA592" s="709"/>
      <c r="JB592" s="709"/>
      <c r="JC592" s="709"/>
      <c r="JD592" s="709"/>
      <c r="JE592" s="709"/>
      <c r="JF592" s="709"/>
      <c r="JG592" s="709"/>
      <c r="JH592" s="709"/>
      <c r="JI592" s="709"/>
      <c r="JJ592" s="709"/>
      <c r="JK592" s="709"/>
      <c r="JL592" s="709"/>
      <c r="JM592" s="709"/>
      <c r="JN592" s="709"/>
      <c r="JO592" s="709"/>
      <c r="JP592" s="709"/>
      <c r="JQ592" s="709"/>
      <c r="JR592" s="709"/>
      <c r="JS592" s="709"/>
      <c r="JT592" s="709"/>
      <c r="JU592" s="709"/>
      <c r="JV592" s="709"/>
      <c r="JW592" s="709"/>
      <c r="JX592" s="709"/>
      <c r="JY592" s="709"/>
      <c r="JZ592" s="709"/>
      <c r="KA592" s="709"/>
      <c r="KB592" s="709"/>
      <c r="KC592" s="709"/>
      <c r="KD592" s="709"/>
      <c r="KE592" s="709"/>
      <c r="KF592" s="709"/>
      <c r="KG592" s="709"/>
      <c r="KH592" s="709"/>
      <c r="KI592" s="709"/>
      <c r="KJ592" s="709"/>
      <c r="KK592" s="709"/>
      <c r="KL592" s="709"/>
      <c r="KM592" s="709"/>
      <c r="KN592" s="709"/>
      <c r="KO592" s="709"/>
      <c r="KP592" s="709"/>
      <c r="KQ592" s="709"/>
      <c r="KR592" s="709"/>
      <c r="KS592" s="709"/>
      <c r="KT592" s="709"/>
      <c r="KU592" s="709"/>
      <c r="KV592" s="709"/>
      <c r="KW592" s="709"/>
      <c r="KX592" s="709"/>
      <c r="KY592" s="709"/>
      <c r="KZ592" s="709"/>
      <c r="LA592" s="709"/>
      <c r="LB592" s="709"/>
      <c r="LC592" s="709"/>
      <c r="LD592" s="709"/>
      <c r="LE592" s="709"/>
      <c r="LF592" s="709"/>
      <c r="LG592" s="709"/>
      <c r="LH592" s="709"/>
      <c r="LI592" s="709"/>
      <c r="LJ592" s="709"/>
      <c r="LK592" s="709"/>
      <c r="LL592" s="709"/>
      <c r="LM592" s="709"/>
      <c r="LN592" s="709"/>
      <c r="LO592" s="709"/>
    </row>
    <row r="593" spans="1:327" ht="25.5" customHeight="1">
      <c r="A593" s="49">
        <v>3</v>
      </c>
      <c r="B593" s="7" t="s">
        <v>1083</v>
      </c>
      <c r="D593" s="7"/>
      <c r="E593" s="710"/>
      <c r="F593" s="597"/>
      <c r="G593" s="208"/>
      <c r="H593" s="208"/>
      <c r="I593" s="208"/>
      <c r="J593" s="709"/>
      <c r="K593" s="709"/>
      <c r="L593" s="709"/>
      <c r="M593" s="709"/>
      <c r="N593" s="709"/>
      <c r="O593" s="709"/>
      <c r="P593" s="709"/>
      <c r="Q593" s="709"/>
      <c r="R593" s="709"/>
      <c r="S593" s="709"/>
      <c r="T593" s="709"/>
      <c r="U593" s="709"/>
      <c r="V593" s="709"/>
      <c r="W593" s="709"/>
      <c r="X593" s="709"/>
      <c r="Y593" s="709"/>
      <c r="Z593" s="709"/>
      <c r="AA593" s="709"/>
      <c r="AB593" s="709"/>
      <c r="AC593" s="709"/>
      <c r="AD593" s="709"/>
      <c r="AE593" s="709"/>
      <c r="AF593" s="709"/>
      <c r="AG593" s="709"/>
      <c r="AH593" s="709"/>
      <c r="AI593" s="709"/>
      <c r="AJ593" s="709"/>
      <c r="AK593" s="709"/>
      <c r="AL593" s="709"/>
      <c r="AM593" s="709"/>
      <c r="AN593" s="709"/>
      <c r="AO593" s="709"/>
      <c r="AP593" s="709"/>
      <c r="AQ593" s="709"/>
      <c r="AR593" s="709"/>
      <c r="AS593" s="709"/>
      <c r="AT593" s="709"/>
      <c r="AU593" s="709"/>
      <c r="AV593" s="709"/>
      <c r="AW593" s="709"/>
      <c r="AX593" s="709"/>
      <c r="AY593" s="709"/>
      <c r="AZ593" s="709"/>
      <c r="BA593" s="709"/>
      <c r="BB593" s="709"/>
      <c r="BC593" s="709"/>
      <c r="BD593" s="709"/>
      <c r="BE593" s="709"/>
      <c r="BF593" s="709"/>
      <c r="BG593" s="709"/>
      <c r="BH593" s="709"/>
      <c r="BI593" s="709"/>
      <c r="BJ593" s="709"/>
      <c r="BK593" s="709"/>
      <c r="BL593" s="709"/>
      <c r="BM593" s="709"/>
      <c r="BN593" s="709"/>
      <c r="BO593" s="709"/>
      <c r="BP593" s="709"/>
      <c r="BQ593" s="709"/>
      <c r="BR593" s="709"/>
      <c r="BS593" s="709"/>
      <c r="BT593" s="709"/>
      <c r="BU593" s="709"/>
      <c r="BV593" s="709"/>
      <c r="BW593" s="709"/>
      <c r="BX593" s="709"/>
      <c r="BY593" s="709"/>
      <c r="BZ593" s="709"/>
      <c r="CA593" s="709"/>
      <c r="CB593" s="709"/>
      <c r="CC593" s="709"/>
      <c r="CD593" s="709"/>
      <c r="CE593" s="709"/>
      <c r="CF593" s="709"/>
      <c r="CG593" s="709"/>
      <c r="CH593" s="709"/>
      <c r="CI593" s="709"/>
      <c r="CJ593" s="709"/>
      <c r="CK593" s="709"/>
      <c r="CL593" s="709"/>
      <c r="CM593" s="709"/>
      <c r="CN593" s="709"/>
      <c r="CO593" s="709"/>
      <c r="CP593" s="709"/>
      <c r="CQ593" s="709"/>
      <c r="CR593" s="709"/>
      <c r="CS593" s="709"/>
      <c r="CT593" s="709"/>
      <c r="CU593" s="709"/>
      <c r="CV593" s="709"/>
      <c r="CW593" s="709"/>
      <c r="CX593" s="709"/>
      <c r="CY593" s="709"/>
      <c r="CZ593" s="709"/>
      <c r="DA593" s="709"/>
      <c r="DB593" s="709"/>
      <c r="DC593" s="709"/>
      <c r="DD593" s="709"/>
      <c r="DE593" s="709"/>
      <c r="DF593" s="709"/>
      <c r="DG593" s="709"/>
      <c r="DH593" s="709"/>
      <c r="DI593" s="709"/>
      <c r="DJ593" s="709"/>
      <c r="DK593" s="709"/>
      <c r="DL593" s="709"/>
      <c r="DM593" s="709"/>
      <c r="DN593" s="709"/>
      <c r="DO593" s="709"/>
      <c r="DP593" s="709"/>
      <c r="DQ593" s="709"/>
      <c r="DR593" s="709"/>
      <c r="DS593" s="709"/>
      <c r="DT593" s="709"/>
      <c r="DU593" s="709"/>
      <c r="DV593" s="709"/>
      <c r="DW593" s="709"/>
      <c r="DX593" s="709"/>
      <c r="DY593" s="709"/>
      <c r="DZ593" s="709"/>
      <c r="EA593" s="709"/>
      <c r="EB593" s="709"/>
      <c r="EC593" s="709"/>
      <c r="ED593" s="709"/>
      <c r="EE593" s="709"/>
      <c r="EF593" s="709"/>
      <c r="EG593" s="709"/>
      <c r="EH593" s="709"/>
      <c r="EI593" s="709"/>
      <c r="EJ593" s="709"/>
      <c r="EK593" s="709"/>
      <c r="EL593" s="709"/>
      <c r="EM593" s="709"/>
      <c r="EN593" s="709"/>
      <c r="EO593" s="709"/>
      <c r="EP593" s="709"/>
      <c r="EQ593" s="709"/>
      <c r="ER593" s="709"/>
      <c r="ES593" s="709"/>
      <c r="ET593" s="709"/>
      <c r="EU593" s="709"/>
      <c r="EV593" s="709"/>
      <c r="EW593" s="709"/>
      <c r="EX593" s="709"/>
      <c r="EY593" s="709"/>
      <c r="EZ593" s="709"/>
      <c r="FA593" s="709"/>
      <c r="FB593" s="709"/>
      <c r="FC593" s="709"/>
      <c r="FD593" s="709"/>
      <c r="FE593" s="709"/>
      <c r="FF593" s="709"/>
      <c r="FG593" s="709"/>
      <c r="FH593" s="709"/>
      <c r="FI593" s="709"/>
      <c r="FJ593" s="709"/>
      <c r="FK593" s="709"/>
      <c r="FL593" s="709"/>
      <c r="FM593" s="709"/>
      <c r="FN593" s="709"/>
      <c r="FO593" s="709"/>
      <c r="FP593" s="709"/>
      <c r="FQ593" s="709"/>
      <c r="FR593" s="709"/>
      <c r="FS593" s="709"/>
      <c r="FT593" s="709"/>
      <c r="FU593" s="709"/>
      <c r="FV593" s="709"/>
      <c r="FW593" s="709"/>
      <c r="FX593" s="709"/>
      <c r="FY593" s="709"/>
      <c r="FZ593" s="709"/>
      <c r="GA593" s="709"/>
      <c r="GB593" s="709"/>
      <c r="GC593" s="709"/>
      <c r="GD593" s="709"/>
      <c r="GE593" s="709"/>
      <c r="GF593" s="709"/>
      <c r="GG593" s="709"/>
      <c r="GH593" s="709"/>
      <c r="GI593" s="709"/>
      <c r="GJ593" s="709"/>
      <c r="GK593" s="709"/>
      <c r="GL593" s="709"/>
      <c r="GM593" s="709"/>
      <c r="GN593" s="709"/>
      <c r="GO593" s="709"/>
      <c r="GP593" s="709"/>
      <c r="GQ593" s="709"/>
      <c r="GR593" s="709"/>
      <c r="GS593" s="709"/>
      <c r="GT593" s="709"/>
      <c r="GU593" s="709"/>
      <c r="GV593" s="709"/>
      <c r="GW593" s="709"/>
      <c r="GX593" s="709"/>
      <c r="GY593" s="709"/>
      <c r="GZ593" s="709"/>
      <c r="HA593" s="709"/>
      <c r="HB593" s="709"/>
      <c r="HC593" s="709"/>
      <c r="HD593" s="709"/>
      <c r="HE593" s="709"/>
      <c r="HF593" s="709"/>
      <c r="HG593" s="709"/>
      <c r="HH593" s="709"/>
      <c r="HI593" s="709"/>
      <c r="HJ593" s="709"/>
      <c r="HK593" s="709"/>
      <c r="HL593" s="709"/>
      <c r="HM593" s="709"/>
      <c r="HN593" s="709"/>
      <c r="HO593" s="709"/>
      <c r="HP593" s="709"/>
      <c r="HQ593" s="709"/>
      <c r="HR593" s="709"/>
      <c r="HS593" s="709"/>
      <c r="HT593" s="709"/>
      <c r="HU593" s="709"/>
      <c r="HV593" s="709"/>
      <c r="HW593" s="709"/>
      <c r="HX593" s="709"/>
      <c r="HY593" s="709"/>
      <c r="HZ593" s="709"/>
      <c r="IA593" s="709"/>
      <c r="IB593" s="709"/>
      <c r="IC593" s="709"/>
      <c r="ID593" s="709"/>
      <c r="IE593" s="709"/>
      <c r="IF593" s="709"/>
      <c r="IG593" s="709"/>
      <c r="IH593" s="709"/>
      <c r="II593" s="709"/>
      <c r="IJ593" s="709"/>
      <c r="IK593" s="709"/>
      <c r="IL593" s="709"/>
      <c r="IM593" s="709"/>
      <c r="IN593" s="709"/>
      <c r="IO593" s="709"/>
      <c r="IP593" s="709"/>
      <c r="IQ593" s="709"/>
      <c r="IR593" s="709"/>
      <c r="IS593" s="709"/>
      <c r="IT593" s="709"/>
      <c r="IU593" s="709"/>
      <c r="IV593" s="709"/>
      <c r="IW593" s="709"/>
      <c r="IX593" s="709"/>
      <c r="IY593" s="709"/>
      <c r="IZ593" s="709"/>
      <c r="JA593" s="709"/>
      <c r="JB593" s="709"/>
      <c r="JC593" s="709"/>
      <c r="JD593" s="709"/>
      <c r="JE593" s="709"/>
      <c r="JF593" s="709"/>
      <c r="JG593" s="709"/>
      <c r="JH593" s="709"/>
      <c r="JI593" s="709"/>
      <c r="JJ593" s="709"/>
      <c r="JK593" s="709"/>
      <c r="JL593" s="709"/>
      <c r="JM593" s="709"/>
      <c r="JN593" s="709"/>
      <c r="JO593" s="709"/>
      <c r="JP593" s="709"/>
      <c r="JQ593" s="709"/>
      <c r="JR593" s="709"/>
      <c r="JS593" s="709"/>
      <c r="JT593" s="709"/>
      <c r="JU593" s="709"/>
      <c r="JV593" s="709"/>
      <c r="JW593" s="709"/>
      <c r="JX593" s="709"/>
      <c r="JY593" s="709"/>
      <c r="JZ593" s="709"/>
      <c r="KA593" s="709"/>
      <c r="KB593" s="709"/>
      <c r="KC593" s="709"/>
      <c r="KD593" s="709"/>
      <c r="KE593" s="709"/>
      <c r="KF593" s="709"/>
      <c r="KG593" s="709"/>
      <c r="KH593" s="709"/>
      <c r="KI593" s="709"/>
      <c r="KJ593" s="709"/>
      <c r="KK593" s="709"/>
      <c r="KL593" s="709"/>
      <c r="KM593" s="709"/>
      <c r="KN593" s="709"/>
      <c r="KO593" s="709"/>
      <c r="KP593" s="709"/>
      <c r="KQ593" s="709"/>
      <c r="KR593" s="709"/>
      <c r="KS593" s="709"/>
      <c r="KT593" s="709"/>
      <c r="KU593" s="709"/>
      <c r="KV593" s="709"/>
      <c r="KW593" s="709"/>
      <c r="KX593" s="709"/>
      <c r="KY593" s="709"/>
      <c r="KZ593" s="709"/>
      <c r="LA593" s="709"/>
      <c r="LB593" s="709"/>
      <c r="LC593" s="709"/>
      <c r="LD593" s="709"/>
      <c r="LE593" s="709"/>
      <c r="LF593" s="709"/>
      <c r="LG593" s="709"/>
      <c r="LH593" s="709"/>
      <c r="LI593" s="709"/>
      <c r="LJ593" s="709"/>
      <c r="LK593" s="709"/>
      <c r="LL593" s="709"/>
      <c r="LM593" s="709"/>
      <c r="LN593" s="709"/>
      <c r="LO593" s="709"/>
    </row>
    <row r="594" spans="1:327" ht="25.5" customHeight="1">
      <c r="A594" s="49">
        <v>4</v>
      </c>
      <c r="B594" s="7" t="s">
        <v>1084</v>
      </c>
      <c r="D594" s="7"/>
      <c r="E594" s="710"/>
      <c r="F594" s="597"/>
      <c r="G594" s="208"/>
      <c r="H594" s="208"/>
      <c r="I594" s="208"/>
      <c r="J594" s="709"/>
      <c r="K594" s="709"/>
      <c r="L594" s="709"/>
      <c r="M594" s="709"/>
      <c r="N594" s="709"/>
      <c r="O594" s="709"/>
      <c r="P594" s="709"/>
      <c r="Q594" s="709"/>
      <c r="R594" s="709"/>
      <c r="S594" s="709"/>
      <c r="T594" s="709"/>
      <c r="U594" s="709"/>
      <c r="V594" s="709"/>
      <c r="W594" s="709"/>
      <c r="X594" s="709"/>
      <c r="Y594" s="709"/>
      <c r="Z594" s="709"/>
      <c r="AA594" s="709"/>
      <c r="AB594" s="709"/>
      <c r="AC594" s="709"/>
      <c r="AD594" s="709"/>
      <c r="AE594" s="709"/>
      <c r="AF594" s="709"/>
      <c r="AG594" s="709"/>
      <c r="AH594" s="709"/>
      <c r="AI594" s="709"/>
      <c r="AJ594" s="709"/>
      <c r="AK594" s="709"/>
      <c r="AL594" s="709"/>
      <c r="AM594" s="709"/>
      <c r="AN594" s="709"/>
      <c r="AO594" s="709"/>
      <c r="AP594" s="709"/>
      <c r="AQ594" s="709"/>
      <c r="AR594" s="709"/>
      <c r="AS594" s="709"/>
      <c r="AT594" s="709"/>
      <c r="AU594" s="709"/>
      <c r="AV594" s="709"/>
      <c r="AW594" s="709"/>
      <c r="AX594" s="709"/>
      <c r="AY594" s="709"/>
      <c r="AZ594" s="709"/>
      <c r="BA594" s="709"/>
      <c r="BB594" s="709"/>
      <c r="BC594" s="709"/>
      <c r="BD594" s="709"/>
      <c r="BE594" s="709"/>
      <c r="BF594" s="709"/>
      <c r="BG594" s="709"/>
      <c r="BH594" s="709"/>
      <c r="BI594" s="709"/>
      <c r="BJ594" s="709"/>
      <c r="BK594" s="709"/>
      <c r="BL594" s="709"/>
      <c r="BM594" s="709"/>
      <c r="BN594" s="709"/>
      <c r="BO594" s="709"/>
      <c r="BP594" s="709"/>
      <c r="BQ594" s="709"/>
      <c r="BR594" s="709"/>
      <c r="BS594" s="709"/>
      <c r="BT594" s="709"/>
      <c r="BU594" s="709"/>
      <c r="BV594" s="709"/>
      <c r="BW594" s="709"/>
      <c r="BX594" s="709"/>
      <c r="BY594" s="709"/>
      <c r="BZ594" s="709"/>
      <c r="CA594" s="709"/>
      <c r="CB594" s="709"/>
      <c r="CC594" s="709"/>
      <c r="CD594" s="709"/>
      <c r="CE594" s="709"/>
      <c r="CF594" s="709"/>
      <c r="CG594" s="709"/>
      <c r="CH594" s="709"/>
      <c r="CI594" s="709"/>
      <c r="CJ594" s="709"/>
      <c r="CK594" s="709"/>
      <c r="CL594" s="709"/>
      <c r="CM594" s="709"/>
      <c r="CN594" s="709"/>
      <c r="CO594" s="709"/>
      <c r="CP594" s="709"/>
      <c r="CQ594" s="709"/>
      <c r="CR594" s="709"/>
      <c r="CS594" s="709"/>
      <c r="CT594" s="709"/>
      <c r="CU594" s="709"/>
      <c r="CV594" s="709"/>
      <c r="CW594" s="709"/>
      <c r="CX594" s="709"/>
      <c r="CY594" s="709"/>
      <c r="CZ594" s="709"/>
      <c r="DA594" s="709"/>
      <c r="DB594" s="709"/>
      <c r="DC594" s="709"/>
      <c r="DD594" s="709"/>
      <c r="DE594" s="709"/>
      <c r="DF594" s="709"/>
      <c r="DG594" s="709"/>
      <c r="DH594" s="709"/>
      <c r="DI594" s="709"/>
      <c r="DJ594" s="709"/>
      <c r="DK594" s="709"/>
      <c r="DL594" s="709"/>
      <c r="DM594" s="709"/>
      <c r="DN594" s="709"/>
      <c r="DO594" s="709"/>
      <c r="DP594" s="709"/>
      <c r="DQ594" s="709"/>
      <c r="DR594" s="709"/>
      <c r="DS594" s="709"/>
      <c r="DT594" s="709"/>
      <c r="DU594" s="709"/>
      <c r="DV594" s="709"/>
      <c r="DW594" s="709"/>
      <c r="DX594" s="709"/>
      <c r="DY594" s="709"/>
      <c r="DZ594" s="709"/>
      <c r="EA594" s="709"/>
      <c r="EB594" s="709"/>
      <c r="EC594" s="709"/>
      <c r="ED594" s="709"/>
      <c r="EE594" s="709"/>
      <c r="EF594" s="709"/>
      <c r="EG594" s="709"/>
      <c r="EH594" s="709"/>
      <c r="EI594" s="709"/>
      <c r="EJ594" s="709"/>
      <c r="EK594" s="709"/>
      <c r="EL594" s="709"/>
      <c r="EM594" s="709"/>
      <c r="EN594" s="709"/>
      <c r="EO594" s="709"/>
      <c r="EP594" s="709"/>
      <c r="EQ594" s="709"/>
      <c r="ER594" s="709"/>
      <c r="ES594" s="709"/>
      <c r="ET594" s="709"/>
      <c r="EU594" s="709"/>
      <c r="EV594" s="709"/>
      <c r="EW594" s="709"/>
      <c r="EX594" s="709"/>
      <c r="EY594" s="709"/>
      <c r="EZ594" s="709"/>
      <c r="FA594" s="709"/>
      <c r="FB594" s="709"/>
      <c r="FC594" s="709"/>
      <c r="FD594" s="709"/>
      <c r="FE594" s="709"/>
      <c r="FF594" s="709"/>
      <c r="FG594" s="709"/>
      <c r="FH594" s="709"/>
      <c r="FI594" s="709"/>
      <c r="FJ594" s="709"/>
      <c r="FK594" s="709"/>
      <c r="FL594" s="709"/>
      <c r="FM594" s="709"/>
      <c r="FN594" s="709"/>
      <c r="FO594" s="709"/>
      <c r="FP594" s="709"/>
      <c r="FQ594" s="709"/>
      <c r="FR594" s="709"/>
      <c r="FS594" s="709"/>
      <c r="FT594" s="709"/>
      <c r="FU594" s="709"/>
      <c r="FV594" s="709"/>
      <c r="FW594" s="709"/>
      <c r="FX594" s="709"/>
      <c r="FY594" s="709"/>
      <c r="FZ594" s="709"/>
      <c r="GA594" s="709"/>
      <c r="GB594" s="709"/>
      <c r="GC594" s="709"/>
      <c r="GD594" s="709"/>
      <c r="GE594" s="709"/>
      <c r="GF594" s="709"/>
      <c r="GG594" s="709"/>
      <c r="GH594" s="709"/>
      <c r="GI594" s="709"/>
      <c r="GJ594" s="709"/>
      <c r="GK594" s="709"/>
      <c r="GL594" s="709"/>
      <c r="GM594" s="709"/>
      <c r="GN594" s="709"/>
      <c r="GO594" s="709"/>
      <c r="GP594" s="709"/>
      <c r="GQ594" s="709"/>
      <c r="GR594" s="709"/>
      <c r="GS594" s="709"/>
      <c r="GT594" s="709"/>
      <c r="GU594" s="709"/>
      <c r="GV594" s="709"/>
      <c r="GW594" s="709"/>
      <c r="GX594" s="709"/>
      <c r="GY594" s="709"/>
      <c r="GZ594" s="709"/>
      <c r="HA594" s="709"/>
      <c r="HB594" s="709"/>
      <c r="HC594" s="709"/>
      <c r="HD594" s="709"/>
      <c r="HE594" s="709"/>
      <c r="HF594" s="709"/>
      <c r="HG594" s="709"/>
      <c r="HH594" s="709"/>
      <c r="HI594" s="709"/>
      <c r="HJ594" s="709"/>
      <c r="HK594" s="709"/>
      <c r="HL594" s="709"/>
      <c r="HM594" s="709"/>
      <c r="HN594" s="709"/>
      <c r="HO594" s="709"/>
      <c r="HP594" s="709"/>
      <c r="HQ594" s="709"/>
      <c r="HR594" s="709"/>
      <c r="HS594" s="709"/>
      <c r="HT594" s="709"/>
      <c r="HU594" s="709"/>
      <c r="HV594" s="709"/>
      <c r="HW594" s="709"/>
      <c r="HX594" s="709"/>
      <c r="HY594" s="709"/>
      <c r="HZ594" s="709"/>
      <c r="IA594" s="709"/>
      <c r="IB594" s="709"/>
      <c r="IC594" s="709"/>
      <c r="ID594" s="709"/>
      <c r="IE594" s="709"/>
      <c r="IF594" s="709"/>
      <c r="IG594" s="709"/>
      <c r="IH594" s="709"/>
      <c r="II594" s="709"/>
      <c r="IJ594" s="709"/>
      <c r="IK594" s="709"/>
      <c r="IL594" s="709"/>
      <c r="IM594" s="709"/>
      <c r="IN594" s="709"/>
      <c r="IO594" s="709"/>
      <c r="IP594" s="709"/>
      <c r="IQ594" s="709"/>
      <c r="IR594" s="709"/>
      <c r="IS594" s="709"/>
      <c r="IT594" s="709"/>
      <c r="IU594" s="709"/>
      <c r="IV594" s="709"/>
      <c r="IW594" s="709"/>
      <c r="IX594" s="709"/>
      <c r="IY594" s="709"/>
      <c r="IZ594" s="709"/>
      <c r="JA594" s="709"/>
      <c r="JB594" s="709"/>
      <c r="JC594" s="709"/>
      <c r="JD594" s="709"/>
      <c r="JE594" s="709"/>
      <c r="JF594" s="709"/>
      <c r="JG594" s="709"/>
      <c r="JH594" s="709"/>
      <c r="JI594" s="709"/>
      <c r="JJ594" s="709"/>
      <c r="JK594" s="709"/>
      <c r="JL594" s="709"/>
      <c r="JM594" s="709"/>
      <c r="JN594" s="709"/>
      <c r="JO594" s="709"/>
      <c r="JP594" s="709"/>
      <c r="JQ594" s="709"/>
      <c r="JR594" s="709"/>
      <c r="JS594" s="709"/>
      <c r="JT594" s="709"/>
      <c r="JU594" s="709"/>
      <c r="JV594" s="709"/>
      <c r="JW594" s="709"/>
      <c r="JX594" s="709"/>
      <c r="JY594" s="709"/>
      <c r="JZ594" s="709"/>
      <c r="KA594" s="709"/>
      <c r="KB594" s="709"/>
      <c r="KC594" s="709"/>
      <c r="KD594" s="709"/>
      <c r="KE594" s="709"/>
      <c r="KF594" s="709"/>
      <c r="KG594" s="709"/>
      <c r="KH594" s="709"/>
      <c r="KI594" s="709"/>
      <c r="KJ594" s="709"/>
      <c r="KK594" s="709"/>
      <c r="KL594" s="709"/>
      <c r="KM594" s="709"/>
      <c r="KN594" s="709"/>
      <c r="KO594" s="709"/>
      <c r="KP594" s="709"/>
      <c r="KQ594" s="709"/>
      <c r="KR594" s="709"/>
      <c r="KS594" s="709"/>
      <c r="KT594" s="709"/>
      <c r="KU594" s="709"/>
      <c r="KV594" s="709"/>
      <c r="KW594" s="709"/>
      <c r="KX594" s="709"/>
      <c r="KY594" s="709"/>
      <c r="KZ594" s="709"/>
      <c r="LA594" s="709"/>
      <c r="LB594" s="709"/>
      <c r="LC594" s="709"/>
      <c r="LD594" s="709"/>
      <c r="LE594" s="709"/>
      <c r="LF594" s="709"/>
      <c r="LG594" s="709"/>
      <c r="LH594" s="709"/>
      <c r="LI594" s="709"/>
      <c r="LJ594" s="709"/>
      <c r="LK594" s="709"/>
      <c r="LL594" s="709"/>
      <c r="LM594" s="709"/>
      <c r="LN594" s="709"/>
      <c r="LO594" s="709"/>
    </row>
    <row r="595" spans="1:327" ht="25.5" customHeight="1">
      <c r="A595" s="8">
        <v>5</v>
      </c>
      <c r="B595" s="7" t="s">
        <v>1085</v>
      </c>
      <c r="D595" s="7"/>
      <c r="E595" s="710"/>
      <c r="F595" s="597"/>
      <c r="G595" s="208"/>
      <c r="H595" s="208"/>
      <c r="I595" s="208"/>
      <c r="J595" s="709"/>
      <c r="K595" s="709"/>
      <c r="L595" s="709"/>
      <c r="M595" s="709"/>
      <c r="N595" s="709"/>
      <c r="O595" s="709"/>
      <c r="P595" s="709"/>
      <c r="Q595" s="709"/>
      <c r="R595" s="709"/>
      <c r="S595" s="709"/>
      <c r="T595" s="709"/>
      <c r="U595" s="709"/>
      <c r="V595" s="709"/>
      <c r="W595" s="709"/>
      <c r="X595" s="709"/>
      <c r="Y595" s="709"/>
      <c r="Z595" s="709"/>
      <c r="AA595" s="709"/>
      <c r="AB595" s="709"/>
      <c r="AC595" s="709"/>
      <c r="AD595" s="709"/>
      <c r="AE595" s="709"/>
      <c r="AF595" s="709"/>
      <c r="AG595" s="709"/>
      <c r="AH595" s="709"/>
      <c r="AI595" s="709"/>
      <c r="AJ595" s="709"/>
      <c r="AK595" s="709"/>
      <c r="AL595" s="709"/>
      <c r="AM595" s="709"/>
      <c r="AN595" s="709"/>
      <c r="AO595" s="709"/>
      <c r="AP595" s="709"/>
      <c r="AQ595" s="709"/>
      <c r="AR595" s="709"/>
      <c r="AS595" s="709"/>
      <c r="AT595" s="709"/>
      <c r="AU595" s="709"/>
      <c r="AV595" s="709"/>
      <c r="AW595" s="709"/>
      <c r="AX595" s="709"/>
      <c r="AY595" s="709"/>
      <c r="AZ595" s="709"/>
      <c r="BA595" s="709"/>
      <c r="BB595" s="709"/>
      <c r="BC595" s="709"/>
      <c r="BD595" s="709"/>
      <c r="BE595" s="709"/>
      <c r="BF595" s="709"/>
      <c r="BG595" s="709"/>
      <c r="BH595" s="709"/>
      <c r="BI595" s="709"/>
      <c r="BJ595" s="709"/>
      <c r="BK595" s="709"/>
      <c r="BL595" s="709"/>
      <c r="BM595" s="709"/>
      <c r="BN595" s="709"/>
      <c r="BO595" s="709"/>
      <c r="BP595" s="709"/>
      <c r="BQ595" s="709"/>
      <c r="BR595" s="709"/>
      <c r="BS595" s="709"/>
      <c r="BT595" s="709"/>
      <c r="BU595" s="709"/>
      <c r="BV595" s="709"/>
      <c r="BW595" s="709"/>
      <c r="BX595" s="709"/>
      <c r="BY595" s="709"/>
      <c r="BZ595" s="709"/>
      <c r="CA595" s="709"/>
      <c r="CB595" s="709"/>
      <c r="CC595" s="709"/>
      <c r="CD595" s="709"/>
      <c r="CE595" s="709"/>
      <c r="CF595" s="709"/>
      <c r="CG595" s="709"/>
      <c r="CH595" s="709"/>
      <c r="CI595" s="709"/>
      <c r="CJ595" s="709"/>
      <c r="CK595" s="709"/>
      <c r="CL595" s="709"/>
      <c r="CM595" s="709"/>
      <c r="CN595" s="709"/>
      <c r="CO595" s="709"/>
      <c r="CP595" s="709"/>
      <c r="CQ595" s="709"/>
      <c r="CR595" s="709"/>
      <c r="CS595" s="709"/>
      <c r="CT595" s="709"/>
      <c r="CU595" s="709"/>
      <c r="CV595" s="709"/>
      <c r="CW595" s="709"/>
      <c r="CX595" s="709"/>
      <c r="CY595" s="709"/>
      <c r="CZ595" s="709"/>
      <c r="DA595" s="709"/>
      <c r="DB595" s="709"/>
      <c r="DC595" s="709"/>
      <c r="DD595" s="709"/>
      <c r="DE595" s="709"/>
      <c r="DF595" s="709"/>
      <c r="DG595" s="709"/>
      <c r="DH595" s="709"/>
      <c r="DI595" s="709"/>
      <c r="DJ595" s="709"/>
      <c r="DK595" s="709"/>
      <c r="DL595" s="709"/>
      <c r="DM595" s="709"/>
      <c r="DN595" s="709"/>
      <c r="DO595" s="709"/>
      <c r="DP595" s="709"/>
      <c r="DQ595" s="709"/>
      <c r="DR595" s="709"/>
      <c r="DS595" s="709"/>
      <c r="DT595" s="709"/>
      <c r="DU595" s="709"/>
      <c r="DV595" s="709"/>
      <c r="DW595" s="709"/>
      <c r="DX595" s="709"/>
      <c r="DY595" s="709"/>
      <c r="DZ595" s="709"/>
      <c r="EA595" s="709"/>
      <c r="EB595" s="709"/>
      <c r="EC595" s="709"/>
      <c r="ED595" s="709"/>
      <c r="EE595" s="709"/>
      <c r="EF595" s="709"/>
      <c r="EG595" s="709"/>
      <c r="EH595" s="709"/>
      <c r="EI595" s="709"/>
      <c r="EJ595" s="709"/>
      <c r="EK595" s="709"/>
      <c r="EL595" s="709"/>
      <c r="EM595" s="709"/>
      <c r="EN595" s="709"/>
      <c r="EO595" s="709"/>
      <c r="EP595" s="709"/>
      <c r="EQ595" s="709"/>
      <c r="ER595" s="709"/>
      <c r="ES595" s="709"/>
      <c r="ET595" s="709"/>
      <c r="EU595" s="709"/>
      <c r="EV595" s="709"/>
      <c r="EW595" s="709"/>
      <c r="EX595" s="709"/>
      <c r="EY595" s="709"/>
      <c r="EZ595" s="709"/>
      <c r="FA595" s="709"/>
      <c r="FB595" s="709"/>
      <c r="FC595" s="709"/>
      <c r="FD595" s="709"/>
      <c r="FE595" s="709"/>
      <c r="FF595" s="709"/>
      <c r="FG595" s="709"/>
      <c r="FH595" s="709"/>
      <c r="FI595" s="709"/>
      <c r="FJ595" s="709"/>
      <c r="FK595" s="709"/>
      <c r="FL595" s="709"/>
      <c r="FM595" s="709"/>
      <c r="FN595" s="709"/>
      <c r="FO595" s="709"/>
      <c r="FP595" s="709"/>
      <c r="FQ595" s="709"/>
      <c r="FR595" s="709"/>
      <c r="FS595" s="709"/>
      <c r="FT595" s="709"/>
      <c r="FU595" s="709"/>
      <c r="FV595" s="709"/>
      <c r="FW595" s="709"/>
      <c r="FX595" s="709"/>
      <c r="FY595" s="709"/>
      <c r="FZ595" s="709"/>
      <c r="GA595" s="709"/>
      <c r="GB595" s="709"/>
      <c r="GC595" s="709"/>
      <c r="GD595" s="709"/>
      <c r="GE595" s="709"/>
      <c r="GF595" s="709"/>
      <c r="GG595" s="709"/>
      <c r="GH595" s="709"/>
      <c r="GI595" s="709"/>
      <c r="GJ595" s="709"/>
      <c r="GK595" s="709"/>
      <c r="GL595" s="709"/>
      <c r="GM595" s="709"/>
      <c r="GN595" s="709"/>
      <c r="GO595" s="709"/>
      <c r="GP595" s="709"/>
      <c r="GQ595" s="709"/>
      <c r="GR595" s="709"/>
      <c r="GS595" s="709"/>
      <c r="GT595" s="709"/>
      <c r="GU595" s="709"/>
      <c r="GV595" s="709"/>
      <c r="GW595" s="709"/>
      <c r="GX595" s="709"/>
      <c r="GY595" s="709"/>
      <c r="GZ595" s="709"/>
      <c r="HA595" s="709"/>
      <c r="HB595" s="709"/>
      <c r="HC595" s="709"/>
      <c r="HD595" s="709"/>
      <c r="HE595" s="709"/>
      <c r="HF595" s="709"/>
      <c r="HG595" s="709"/>
      <c r="HH595" s="709"/>
      <c r="HI595" s="709"/>
      <c r="HJ595" s="709"/>
      <c r="HK595" s="709"/>
      <c r="HL595" s="709"/>
      <c r="HM595" s="709"/>
      <c r="HN595" s="709"/>
      <c r="HO595" s="709"/>
      <c r="HP595" s="709"/>
      <c r="HQ595" s="709"/>
      <c r="HR595" s="709"/>
      <c r="HS595" s="709"/>
      <c r="HT595" s="709"/>
      <c r="HU595" s="709"/>
      <c r="HV595" s="709"/>
      <c r="HW595" s="709"/>
      <c r="HX595" s="709"/>
      <c r="HY595" s="709"/>
      <c r="HZ595" s="709"/>
      <c r="IA595" s="709"/>
      <c r="IB595" s="709"/>
      <c r="IC595" s="709"/>
      <c r="ID595" s="709"/>
      <c r="IE595" s="709"/>
      <c r="IF595" s="709"/>
      <c r="IG595" s="709"/>
      <c r="IH595" s="709"/>
      <c r="II595" s="709"/>
      <c r="IJ595" s="709"/>
      <c r="IK595" s="709"/>
      <c r="IL595" s="709"/>
      <c r="IM595" s="709"/>
      <c r="IN595" s="709"/>
      <c r="IO595" s="709"/>
      <c r="IP595" s="709"/>
      <c r="IQ595" s="709"/>
      <c r="IR595" s="709"/>
      <c r="IS595" s="709"/>
      <c r="IT595" s="709"/>
      <c r="IU595" s="709"/>
      <c r="IV595" s="709"/>
      <c r="IW595" s="709"/>
      <c r="IX595" s="709"/>
      <c r="IY595" s="709"/>
      <c r="IZ595" s="709"/>
      <c r="JA595" s="709"/>
      <c r="JB595" s="709"/>
      <c r="JC595" s="709"/>
      <c r="JD595" s="709"/>
      <c r="JE595" s="709"/>
      <c r="JF595" s="709"/>
      <c r="JG595" s="709"/>
      <c r="JH595" s="709"/>
      <c r="JI595" s="709"/>
      <c r="JJ595" s="709"/>
      <c r="JK595" s="709"/>
      <c r="JL595" s="709"/>
      <c r="JM595" s="709"/>
      <c r="JN595" s="709"/>
      <c r="JO595" s="709"/>
      <c r="JP595" s="709"/>
      <c r="JQ595" s="709"/>
      <c r="JR595" s="709"/>
      <c r="JS595" s="709"/>
      <c r="JT595" s="709"/>
      <c r="JU595" s="709"/>
      <c r="JV595" s="709"/>
      <c r="JW595" s="709"/>
      <c r="JX595" s="709"/>
      <c r="JY595" s="709"/>
      <c r="JZ595" s="709"/>
      <c r="KA595" s="709"/>
      <c r="KB595" s="709"/>
      <c r="KC595" s="709"/>
      <c r="KD595" s="709"/>
      <c r="KE595" s="709"/>
      <c r="KF595" s="709"/>
      <c r="KG595" s="709"/>
      <c r="KH595" s="709"/>
      <c r="KI595" s="709"/>
      <c r="KJ595" s="709"/>
      <c r="KK595" s="709"/>
      <c r="KL595" s="709"/>
      <c r="KM595" s="709"/>
      <c r="KN595" s="709"/>
      <c r="KO595" s="709"/>
      <c r="KP595" s="709"/>
      <c r="KQ595" s="709"/>
      <c r="KR595" s="709"/>
      <c r="KS595" s="709"/>
      <c r="KT595" s="709"/>
      <c r="KU595" s="709"/>
      <c r="KV595" s="709"/>
      <c r="KW595" s="709"/>
      <c r="KX595" s="709"/>
      <c r="KY595" s="709"/>
      <c r="KZ595" s="709"/>
      <c r="LA595" s="709"/>
      <c r="LB595" s="709"/>
      <c r="LC595" s="709"/>
      <c r="LD595" s="709"/>
      <c r="LE595" s="709"/>
      <c r="LF595" s="709"/>
      <c r="LG595" s="709"/>
      <c r="LH595" s="709"/>
      <c r="LI595" s="709"/>
      <c r="LJ595" s="709"/>
      <c r="LK595" s="709"/>
      <c r="LL595" s="709"/>
      <c r="LM595" s="709"/>
      <c r="LN595" s="709"/>
      <c r="LO595" s="709"/>
    </row>
    <row r="596" spans="1:327" ht="25.5" customHeight="1">
      <c r="A596" s="49">
        <v>6</v>
      </c>
      <c r="B596" s="7" t="s">
        <v>1089</v>
      </c>
      <c r="E596" s="710"/>
      <c r="F596" s="597"/>
      <c r="G596" s="208"/>
      <c r="H596" s="208"/>
      <c r="I596" s="208"/>
      <c r="J596" s="709"/>
      <c r="K596" s="709"/>
      <c r="L596" s="709"/>
      <c r="M596" s="709"/>
      <c r="N596" s="709"/>
      <c r="O596" s="709"/>
      <c r="P596" s="709"/>
      <c r="Q596" s="709"/>
      <c r="R596" s="709"/>
      <c r="S596" s="709"/>
      <c r="T596" s="709"/>
      <c r="U596" s="709"/>
      <c r="V596" s="709"/>
      <c r="W596" s="709"/>
      <c r="X596" s="709"/>
      <c r="Y596" s="709"/>
      <c r="Z596" s="709"/>
      <c r="AA596" s="709"/>
      <c r="AB596" s="709"/>
      <c r="AC596" s="709"/>
      <c r="AD596" s="709"/>
      <c r="AE596" s="709"/>
      <c r="AF596" s="709"/>
      <c r="AG596" s="709"/>
      <c r="AH596" s="709"/>
      <c r="AI596" s="709"/>
      <c r="AJ596" s="709"/>
      <c r="AK596" s="709"/>
      <c r="AL596" s="709"/>
      <c r="AM596" s="709"/>
      <c r="AN596" s="709"/>
      <c r="AO596" s="709"/>
      <c r="AP596" s="709"/>
      <c r="AQ596" s="709"/>
      <c r="AR596" s="709"/>
      <c r="AS596" s="709"/>
      <c r="AT596" s="709"/>
      <c r="AU596" s="709"/>
      <c r="AV596" s="709"/>
      <c r="AW596" s="709"/>
      <c r="AX596" s="709"/>
      <c r="AY596" s="709"/>
      <c r="AZ596" s="709"/>
      <c r="BA596" s="709"/>
      <c r="BB596" s="709"/>
      <c r="BC596" s="709"/>
      <c r="BD596" s="709"/>
      <c r="BE596" s="709"/>
      <c r="BF596" s="709"/>
      <c r="BG596" s="709"/>
      <c r="BH596" s="709"/>
      <c r="BI596" s="709"/>
      <c r="BJ596" s="709"/>
      <c r="BK596" s="709"/>
      <c r="BL596" s="709"/>
      <c r="BM596" s="709"/>
      <c r="BN596" s="709"/>
      <c r="BO596" s="709"/>
      <c r="BP596" s="709"/>
      <c r="BQ596" s="709"/>
      <c r="BR596" s="709"/>
      <c r="BS596" s="709"/>
      <c r="BT596" s="709"/>
      <c r="BU596" s="709"/>
      <c r="BV596" s="709"/>
      <c r="BW596" s="709"/>
      <c r="BX596" s="709"/>
      <c r="BY596" s="709"/>
      <c r="BZ596" s="709"/>
      <c r="CA596" s="709"/>
      <c r="CB596" s="709"/>
      <c r="CC596" s="709"/>
      <c r="CD596" s="709"/>
      <c r="CE596" s="709"/>
      <c r="CF596" s="709"/>
      <c r="CG596" s="709"/>
      <c r="CH596" s="709"/>
      <c r="CI596" s="709"/>
      <c r="CJ596" s="709"/>
      <c r="CK596" s="709"/>
      <c r="CL596" s="709"/>
      <c r="CM596" s="709"/>
      <c r="CN596" s="709"/>
      <c r="CO596" s="709"/>
      <c r="CP596" s="709"/>
      <c r="CQ596" s="709"/>
      <c r="CR596" s="709"/>
      <c r="CS596" s="709"/>
      <c r="CT596" s="709"/>
      <c r="CU596" s="709"/>
      <c r="CV596" s="709"/>
      <c r="CW596" s="709"/>
      <c r="CX596" s="709"/>
      <c r="CY596" s="709"/>
      <c r="CZ596" s="709"/>
      <c r="DA596" s="709"/>
      <c r="DB596" s="709"/>
      <c r="DC596" s="709"/>
      <c r="DD596" s="709"/>
      <c r="DE596" s="709"/>
      <c r="DF596" s="709"/>
      <c r="DG596" s="709"/>
      <c r="DH596" s="709"/>
      <c r="DI596" s="709"/>
      <c r="DJ596" s="709"/>
      <c r="DK596" s="709"/>
      <c r="DL596" s="709"/>
      <c r="DM596" s="709"/>
      <c r="DN596" s="709"/>
      <c r="DO596" s="709"/>
      <c r="DP596" s="709"/>
      <c r="DQ596" s="709"/>
      <c r="DR596" s="709"/>
      <c r="DS596" s="709"/>
      <c r="DT596" s="709"/>
      <c r="DU596" s="709"/>
      <c r="DV596" s="709"/>
      <c r="DW596" s="709"/>
      <c r="DX596" s="709"/>
      <c r="DY596" s="709"/>
      <c r="DZ596" s="709"/>
      <c r="EA596" s="709"/>
      <c r="EB596" s="709"/>
      <c r="EC596" s="709"/>
      <c r="ED596" s="709"/>
      <c r="EE596" s="709"/>
      <c r="EF596" s="709"/>
      <c r="EG596" s="709"/>
      <c r="EH596" s="709"/>
      <c r="EI596" s="709"/>
      <c r="EJ596" s="709"/>
      <c r="EK596" s="709"/>
      <c r="EL596" s="709"/>
      <c r="EM596" s="709"/>
      <c r="EN596" s="709"/>
      <c r="EO596" s="709"/>
      <c r="EP596" s="709"/>
      <c r="EQ596" s="709"/>
      <c r="ER596" s="709"/>
      <c r="ES596" s="709"/>
      <c r="ET596" s="709"/>
      <c r="EU596" s="709"/>
      <c r="EV596" s="709"/>
      <c r="EW596" s="709"/>
      <c r="EX596" s="709"/>
      <c r="EY596" s="709"/>
      <c r="EZ596" s="709"/>
      <c r="FA596" s="709"/>
      <c r="FB596" s="709"/>
      <c r="FC596" s="709"/>
      <c r="FD596" s="709"/>
      <c r="FE596" s="709"/>
      <c r="FF596" s="709"/>
      <c r="FG596" s="709"/>
      <c r="FH596" s="709"/>
      <c r="FI596" s="709"/>
      <c r="FJ596" s="709"/>
      <c r="FK596" s="709"/>
      <c r="FL596" s="709"/>
      <c r="FM596" s="709"/>
      <c r="FN596" s="709"/>
      <c r="FO596" s="709"/>
      <c r="FP596" s="709"/>
      <c r="FQ596" s="709"/>
      <c r="FR596" s="709"/>
      <c r="FS596" s="709"/>
      <c r="FT596" s="709"/>
      <c r="FU596" s="709"/>
      <c r="FV596" s="709"/>
      <c r="FW596" s="709"/>
      <c r="FX596" s="709"/>
      <c r="FY596" s="709"/>
      <c r="FZ596" s="709"/>
      <c r="GA596" s="709"/>
      <c r="GB596" s="709"/>
      <c r="GC596" s="709"/>
      <c r="GD596" s="709"/>
      <c r="GE596" s="709"/>
      <c r="GF596" s="709"/>
      <c r="GG596" s="709"/>
      <c r="GH596" s="709"/>
      <c r="GI596" s="709"/>
      <c r="GJ596" s="709"/>
      <c r="GK596" s="709"/>
      <c r="GL596" s="709"/>
      <c r="GM596" s="709"/>
      <c r="GN596" s="709"/>
      <c r="GO596" s="709"/>
      <c r="GP596" s="709"/>
      <c r="GQ596" s="709"/>
      <c r="GR596" s="709"/>
      <c r="GS596" s="709"/>
      <c r="GT596" s="709"/>
      <c r="GU596" s="709"/>
      <c r="GV596" s="709"/>
      <c r="GW596" s="709"/>
      <c r="GX596" s="709"/>
      <c r="GY596" s="709"/>
      <c r="GZ596" s="709"/>
      <c r="HA596" s="709"/>
      <c r="HB596" s="709"/>
      <c r="HC596" s="709"/>
      <c r="HD596" s="709"/>
      <c r="HE596" s="709"/>
      <c r="HF596" s="709"/>
      <c r="HG596" s="709"/>
      <c r="HH596" s="709"/>
      <c r="HI596" s="709"/>
      <c r="HJ596" s="709"/>
      <c r="HK596" s="709"/>
      <c r="HL596" s="709"/>
      <c r="HM596" s="709"/>
      <c r="HN596" s="709"/>
      <c r="HO596" s="709"/>
      <c r="HP596" s="709"/>
      <c r="HQ596" s="709"/>
      <c r="HR596" s="709"/>
      <c r="HS596" s="709"/>
      <c r="HT596" s="709"/>
      <c r="HU596" s="709"/>
      <c r="HV596" s="709"/>
      <c r="HW596" s="709"/>
      <c r="HX596" s="709"/>
      <c r="HY596" s="709"/>
      <c r="HZ596" s="709"/>
      <c r="IA596" s="709"/>
      <c r="IB596" s="709"/>
      <c r="IC596" s="709"/>
      <c r="ID596" s="709"/>
      <c r="IE596" s="709"/>
      <c r="IF596" s="709"/>
      <c r="IG596" s="709"/>
      <c r="IH596" s="709"/>
      <c r="II596" s="709"/>
      <c r="IJ596" s="709"/>
      <c r="IK596" s="709"/>
      <c r="IL596" s="709"/>
      <c r="IM596" s="709"/>
      <c r="IN596" s="709"/>
      <c r="IO596" s="709"/>
      <c r="IP596" s="709"/>
      <c r="IQ596" s="709"/>
      <c r="IR596" s="709"/>
      <c r="IS596" s="709"/>
      <c r="IT596" s="709"/>
      <c r="IU596" s="709"/>
      <c r="IV596" s="709"/>
      <c r="IW596" s="709"/>
      <c r="IX596" s="709"/>
      <c r="IY596" s="709"/>
      <c r="IZ596" s="709"/>
      <c r="JA596" s="709"/>
      <c r="JB596" s="709"/>
      <c r="JC596" s="709"/>
      <c r="JD596" s="709"/>
      <c r="JE596" s="709"/>
      <c r="JF596" s="709"/>
      <c r="JG596" s="709"/>
      <c r="JH596" s="709"/>
      <c r="JI596" s="709"/>
      <c r="JJ596" s="709"/>
      <c r="JK596" s="709"/>
      <c r="JL596" s="709"/>
      <c r="JM596" s="709"/>
      <c r="JN596" s="709"/>
      <c r="JO596" s="709"/>
      <c r="JP596" s="709"/>
      <c r="JQ596" s="709"/>
      <c r="JR596" s="709"/>
      <c r="JS596" s="709"/>
      <c r="JT596" s="709"/>
      <c r="JU596" s="709"/>
      <c r="JV596" s="709"/>
      <c r="JW596" s="709"/>
      <c r="JX596" s="709"/>
      <c r="JY596" s="709"/>
      <c r="JZ596" s="709"/>
      <c r="KA596" s="709"/>
      <c r="KB596" s="709"/>
      <c r="KC596" s="709"/>
      <c r="KD596" s="709"/>
      <c r="KE596" s="709"/>
      <c r="KF596" s="709"/>
      <c r="KG596" s="709"/>
      <c r="KH596" s="709"/>
      <c r="KI596" s="709"/>
      <c r="KJ596" s="709"/>
      <c r="KK596" s="709"/>
      <c r="KL596" s="709"/>
      <c r="KM596" s="709"/>
      <c r="KN596" s="709"/>
      <c r="KO596" s="709"/>
      <c r="KP596" s="709"/>
      <c r="KQ596" s="709"/>
      <c r="KR596" s="709"/>
      <c r="KS596" s="709"/>
      <c r="KT596" s="709"/>
      <c r="KU596" s="709"/>
      <c r="KV596" s="709"/>
      <c r="KW596" s="709"/>
      <c r="KX596" s="709"/>
      <c r="KY596" s="709"/>
      <c r="KZ596" s="709"/>
      <c r="LA596" s="709"/>
      <c r="LB596" s="709"/>
      <c r="LC596" s="709"/>
      <c r="LD596" s="709"/>
      <c r="LE596" s="709"/>
      <c r="LF596" s="709"/>
      <c r="LG596" s="709"/>
      <c r="LH596" s="709"/>
      <c r="LI596" s="709"/>
      <c r="LJ596" s="709"/>
      <c r="LK596" s="709"/>
      <c r="LL596" s="709"/>
      <c r="LM596" s="709"/>
      <c r="LN596" s="709"/>
      <c r="LO596" s="709"/>
    </row>
    <row r="597" spans="1:327">
      <c r="A597" s="724">
        <v>7</v>
      </c>
      <c r="B597" s="725" t="s">
        <v>2151</v>
      </c>
      <c r="E597" s="192"/>
      <c r="H597" s="208"/>
      <c r="I597" s="709"/>
    </row>
    <row r="598" spans="1:327">
      <c r="E598" s="192"/>
      <c r="H598" s="208"/>
      <c r="I598" s="709"/>
    </row>
    <row r="599" spans="1:327">
      <c r="E599" s="192"/>
      <c r="H599" s="208"/>
      <c r="I599" s="709"/>
    </row>
    <row r="600" spans="1:327">
      <c r="E600" s="192"/>
      <c r="H600" s="208"/>
      <c r="I600" s="709"/>
    </row>
    <row r="601" spans="1:327">
      <c r="E601" s="192"/>
      <c r="H601" s="208"/>
      <c r="I601" s="709"/>
    </row>
    <row r="602" spans="1:327">
      <c r="E602" s="192"/>
      <c r="H602" s="208"/>
      <c r="I602" s="709"/>
    </row>
    <row r="603" spans="1:327">
      <c r="E603" s="192"/>
      <c r="H603" s="208"/>
      <c r="I603" s="709"/>
    </row>
    <row r="604" spans="1:327">
      <c r="E604" s="192"/>
      <c r="H604" s="208"/>
      <c r="I604" s="709"/>
    </row>
    <row r="605" spans="1:327">
      <c r="E605" s="192"/>
      <c r="H605" s="208"/>
      <c r="I605" s="709"/>
    </row>
    <row r="606" spans="1:327">
      <c r="E606" s="192"/>
      <c r="H606" s="208"/>
      <c r="I606" s="709"/>
    </row>
    <row r="607" spans="1:327">
      <c r="E607" s="192"/>
      <c r="H607" s="208"/>
      <c r="I607" s="709"/>
    </row>
    <row r="608" spans="1:327">
      <c r="E608" s="192"/>
      <c r="H608" s="208"/>
      <c r="I608" s="709"/>
    </row>
    <row r="609" spans="5:9">
      <c r="E609" s="192"/>
      <c r="H609" s="208"/>
      <c r="I609" s="709"/>
    </row>
    <row r="610" spans="5:9">
      <c r="E610" s="192"/>
      <c r="H610" s="208"/>
      <c r="I610" s="709"/>
    </row>
    <row r="611" spans="5:9">
      <c r="E611" s="192"/>
      <c r="H611" s="208"/>
      <c r="I611" s="709"/>
    </row>
    <row r="612" spans="5:9">
      <c r="E612" s="192"/>
      <c r="H612" s="208"/>
      <c r="I612" s="709"/>
    </row>
    <row r="613" spans="5:9">
      <c r="E613" s="192"/>
      <c r="H613" s="208"/>
      <c r="I613" s="709"/>
    </row>
    <row r="614" spans="5:9">
      <c r="E614" s="192"/>
      <c r="H614" s="208"/>
      <c r="I614" s="709"/>
    </row>
    <row r="615" spans="5:9">
      <c r="E615" s="192"/>
      <c r="H615" s="208"/>
      <c r="I615" s="709"/>
    </row>
    <row r="616" spans="5:9">
      <c r="E616" s="192"/>
      <c r="H616" s="208"/>
      <c r="I616" s="709"/>
    </row>
    <row r="617" spans="5:9">
      <c r="E617" s="192"/>
      <c r="H617" s="208"/>
      <c r="I617" s="709"/>
    </row>
    <row r="618" spans="5:9">
      <c r="E618" s="192"/>
      <c r="H618" s="208"/>
      <c r="I618" s="709"/>
    </row>
    <row r="619" spans="5:9">
      <c r="E619" s="192"/>
      <c r="H619" s="208"/>
      <c r="I619" s="709"/>
    </row>
    <row r="620" spans="5:9">
      <c r="E620" s="192"/>
      <c r="H620" s="208"/>
      <c r="I620" s="709"/>
    </row>
    <row r="621" spans="5:9">
      <c r="E621" s="192"/>
      <c r="H621" s="208"/>
      <c r="I621" s="709"/>
    </row>
    <row r="622" spans="5:9">
      <c r="E622" s="192"/>
      <c r="H622" s="208"/>
      <c r="I622" s="709"/>
    </row>
    <row r="623" spans="5:9">
      <c r="E623" s="192"/>
      <c r="H623" s="208"/>
      <c r="I623" s="709"/>
    </row>
    <row r="624" spans="5:9">
      <c r="E624" s="192"/>
      <c r="H624" s="208"/>
      <c r="I624" s="709"/>
    </row>
    <row r="625" spans="5:9">
      <c r="E625" s="192"/>
      <c r="H625" s="208"/>
      <c r="I625" s="709"/>
    </row>
    <row r="626" spans="5:9">
      <c r="E626" s="192"/>
      <c r="H626" s="208"/>
      <c r="I626" s="709"/>
    </row>
    <row r="627" spans="5:9">
      <c r="E627" s="192"/>
      <c r="H627" s="208"/>
      <c r="I627" s="709"/>
    </row>
    <row r="628" spans="5:9">
      <c r="E628" s="192"/>
      <c r="H628" s="208"/>
      <c r="I628" s="709"/>
    </row>
    <row r="629" spans="5:9">
      <c r="E629" s="192"/>
      <c r="H629" s="208"/>
      <c r="I629" s="709"/>
    </row>
    <row r="630" spans="5:9">
      <c r="E630" s="192"/>
      <c r="H630" s="208"/>
      <c r="I630" s="709"/>
    </row>
    <row r="631" spans="5:9">
      <c r="E631" s="192"/>
      <c r="H631" s="208"/>
      <c r="I631" s="709"/>
    </row>
    <row r="632" spans="5:9">
      <c r="E632" s="192"/>
      <c r="H632" s="208"/>
      <c r="I632" s="709"/>
    </row>
    <row r="633" spans="5:9">
      <c r="E633" s="192"/>
      <c r="H633" s="208"/>
      <c r="I633" s="709"/>
    </row>
    <row r="634" spans="5:9">
      <c r="E634" s="192"/>
      <c r="H634" s="208"/>
      <c r="I634" s="709"/>
    </row>
    <row r="635" spans="5:9">
      <c r="E635" s="192"/>
      <c r="H635" s="208"/>
      <c r="I635" s="709"/>
    </row>
    <row r="636" spans="5:9">
      <c r="E636" s="192"/>
      <c r="H636" s="208"/>
      <c r="I636" s="709"/>
    </row>
    <row r="637" spans="5:9">
      <c r="E637" s="192"/>
      <c r="H637" s="208"/>
      <c r="I637" s="709"/>
    </row>
    <row r="638" spans="5:9">
      <c r="E638" s="192"/>
      <c r="H638" s="208"/>
      <c r="I638" s="709"/>
    </row>
    <row r="639" spans="5:9">
      <c r="E639" s="192"/>
      <c r="H639" s="208"/>
      <c r="I639" s="709"/>
    </row>
    <row r="640" spans="5:9">
      <c r="E640" s="192"/>
      <c r="H640" s="208"/>
      <c r="I640" s="709"/>
    </row>
    <row r="641" spans="5:9">
      <c r="E641" s="192"/>
      <c r="H641" s="208"/>
      <c r="I641" s="709"/>
    </row>
    <row r="642" spans="5:9">
      <c r="E642" s="192"/>
      <c r="H642" s="208"/>
      <c r="I642" s="709"/>
    </row>
    <row r="643" spans="5:9">
      <c r="E643" s="192"/>
      <c r="H643" s="208"/>
      <c r="I643" s="709"/>
    </row>
    <row r="644" spans="5:9">
      <c r="E644" s="192"/>
      <c r="H644" s="208"/>
      <c r="I644" s="709"/>
    </row>
    <row r="645" spans="5:9">
      <c r="E645" s="192"/>
      <c r="H645" s="208"/>
      <c r="I645" s="709"/>
    </row>
    <row r="646" spans="5:9">
      <c r="E646" s="192"/>
      <c r="H646" s="208"/>
      <c r="I646" s="709"/>
    </row>
    <row r="647" spans="5:9">
      <c r="E647" s="192"/>
      <c r="H647" s="208"/>
      <c r="I647" s="709"/>
    </row>
    <row r="648" spans="5:9">
      <c r="E648" s="192"/>
      <c r="H648" s="208"/>
      <c r="I648" s="709"/>
    </row>
    <row r="649" spans="5:9">
      <c r="E649" s="192"/>
      <c r="H649" s="208"/>
      <c r="I649" s="709"/>
    </row>
    <row r="650" spans="5:9">
      <c r="E650" s="192"/>
      <c r="H650" s="208"/>
      <c r="I650" s="709"/>
    </row>
    <row r="651" spans="5:9">
      <c r="E651" s="192"/>
      <c r="H651" s="208"/>
      <c r="I651" s="709"/>
    </row>
    <row r="652" spans="5:9">
      <c r="E652" s="192"/>
      <c r="H652" s="208"/>
      <c r="I652" s="709"/>
    </row>
    <row r="653" spans="5:9">
      <c r="E653" s="192"/>
      <c r="H653" s="208"/>
      <c r="I653" s="709"/>
    </row>
    <row r="654" spans="5:9">
      <c r="E654" s="192"/>
      <c r="H654" s="208"/>
      <c r="I654" s="709"/>
    </row>
    <row r="655" spans="5:9">
      <c r="E655" s="192"/>
      <c r="H655" s="208"/>
      <c r="I655" s="709"/>
    </row>
    <row r="656" spans="5:9">
      <c r="E656" s="192"/>
      <c r="H656" s="208"/>
      <c r="I656" s="709"/>
    </row>
    <row r="657" spans="5:9">
      <c r="E657" s="192"/>
      <c r="H657" s="208"/>
      <c r="I657" s="709"/>
    </row>
    <row r="658" spans="5:9">
      <c r="E658" s="192"/>
      <c r="H658" s="208"/>
      <c r="I658" s="709"/>
    </row>
    <row r="659" spans="5:9">
      <c r="E659" s="192"/>
      <c r="H659" s="208"/>
      <c r="I659" s="709"/>
    </row>
    <row r="660" spans="5:9">
      <c r="E660" s="192"/>
      <c r="H660" s="208"/>
      <c r="I660" s="709"/>
    </row>
    <row r="661" spans="5:9">
      <c r="E661" s="192"/>
      <c r="H661" s="208"/>
      <c r="I661" s="709"/>
    </row>
    <row r="662" spans="5:9">
      <c r="E662" s="192"/>
      <c r="H662" s="208"/>
      <c r="I662" s="709"/>
    </row>
    <row r="663" spans="5:9">
      <c r="E663" s="192"/>
      <c r="H663" s="208"/>
      <c r="I663" s="709"/>
    </row>
    <row r="664" spans="5:9">
      <c r="E664" s="192"/>
      <c r="H664" s="208"/>
      <c r="I664" s="709"/>
    </row>
    <row r="665" spans="5:9">
      <c r="E665" s="192"/>
      <c r="H665" s="208"/>
      <c r="I665" s="709"/>
    </row>
    <row r="666" spans="5:9">
      <c r="E666" s="192"/>
      <c r="H666" s="208"/>
      <c r="I666" s="709"/>
    </row>
    <row r="667" spans="5:9">
      <c r="E667" s="192"/>
      <c r="H667" s="208"/>
      <c r="I667" s="709"/>
    </row>
    <row r="668" spans="5:9">
      <c r="E668" s="192"/>
      <c r="H668" s="208"/>
      <c r="I668" s="709"/>
    </row>
    <row r="669" spans="5:9">
      <c r="E669" s="192"/>
      <c r="H669" s="208"/>
      <c r="I669" s="709"/>
    </row>
    <row r="670" spans="5:9">
      <c r="E670" s="192"/>
      <c r="H670" s="208"/>
      <c r="I670" s="709"/>
    </row>
    <row r="671" spans="5:9">
      <c r="E671" s="192"/>
      <c r="H671" s="208"/>
      <c r="I671" s="709"/>
    </row>
    <row r="672" spans="5:9">
      <c r="E672" s="192"/>
      <c r="H672" s="208"/>
      <c r="I672" s="709"/>
    </row>
    <row r="673" spans="5:9">
      <c r="E673" s="192"/>
      <c r="H673" s="208"/>
      <c r="I673" s="709"/>
    </row>
    <row r="674" spans="5:9">
      <c r="E674" s="192"/>
      <c r="H674" s="208"/>
      <c r="I674" s="709"/>
    </row>
    <row r="675" spans="5:9">
      <c r="E675" s="192"/>
      <c r="H675" s="208"/>
      <c r="I675" s="709"/>
    </row>
    <row r="676" spans="5:9">
      <c r="E676" s="192"/>
      <c r="H676" s="208"/>
      <c r="I676" s="709"/>
    </row>
    <row r="677" spans="5:9">
      <c r="E677" s="192"/>
      <c r="H677" s="208"/>
      <c r="I677" s="709"/>
    </row>
    <row r="678" spans="5:9">
      <c r="E678" s="192"/>
      <c r="H678" s="208"/>
      <c r="I678" s="709"/>
    </row>
    <row r="679" spans="5:9">
      <c r="E679" s="192"/>
      <c r="H679" s="208"/>
      <c r="I679" s="709"/>
    </row>
    <row r="680" spans="5:9">
      <c r="E680" s="192"/>
      <c r="H680" s="208"/>
      <c r="I680" s="709"/>
    </row>
    <row r="681" spans="5:9">
      <c r="E681" s="192"/>
      <c r="H681" s="208"/>
      <c r="I681" s="709"/>
    </row>
    <row r="682" spans="5:9">
      <c r="E682" s="192"/>
      <c r="H682" s="208"/>
      <c r="I682" s="709"/>
    </row>
    <row r="683" spans="5:9">
      <c r="E683" s="192"/>
      <c r="H683" s="208"/>
      <c r="I683" s="709"/>
    </row>
    <row r="684" spans="5:9">
      <c r="E684" s="192"/>
      <c r="H684" s="208"/>
      <c r="I684" s="709"/>
    </row>
    <row r="685" spans="5:9">
      <c r="E685" s="192"/>
      <c r="H685" s="208"/>
      <c r="I685" s="709"/>
    </row>
    <row r="686" spans="5:9">
      <c r="E686" s="192"/>
      <c r="H686" s="208"/>
      <c r="I686" s="709"/>
    </row>
    <row r="687" spans="5:9">
      <c r="E687" s="192"/>
      <c r="H687" s="208"/>
      <c r="I687" s="709"/>
    </row>
    <row r="688" spans="5:9">
      <c r="E688" s="192"/>
      <c r="H688" s="208"/>
      <c r="I688" s="709"/>
    </row>
    <row r="689" spans="5:9">
      <c r="E689" s="192"/>
      <c r="H689" s="208"/>
      <c r="I689" s="709"/>
    </row>
    <row r="690" spans="5:9">
      <c r="E690" s="192"/>
      <c r="H690" s="208"/>
      <c r="I690" s="709"/>
    </row>
    <row r="691" spans="5:9">
      <c r="E691" s="192"/>
      <c r="H691" s="208"/>
      <c r="I691" s="709"/>
    </row>
    <row r="692" spans="5:9">
      <c r="E692" s="192"/>
      <c r="H692" s="208"/>
      <c r="I692" s="709"/>
    </row>
    <row r="693" spans="5:9">
      <c r="E693" s="192"/>
      <c r="H693" s="208"/>
      <c r="I693" s="709"/>
    </row>
    <row r="694" spans="5:9">
      <c r="E694" s="192"/>
      <c r="H694" s="208"/>
      <c r="I694" s="709"/>
    </row>
    <row r="695" spans="5:9">
      <c r="E695" s="192"/>
      <c r="H695" s="208"/>
      <c r="I695" s="709"/>
    </row>
    <row r="696" spans="5:9">
      <c r="E696" s="192"/>
      <c r="H696" s="208"/>
      <c r="I696" s="709"/>
    </row>
    <row r="697" spans="5:9">
      <c r="E697" s="192"/>
      <c r="H697" s="208"/>
      <c r="I697" s="709"/>
    </row>
    <row r="698" spans="5:9">
      <c r="E698" s="192"/>
      <c r="H698" s="208"/>
      <c r="I698" s="709"/>
    </row>
    <row r="699" spans="5:9">
      <c r="E699" s="192"/>
      <c r="H699" s="208"/>
      <c r="I699" s="709"/>
    </row>
    <row r="700" spans="5:9">
      <c r="E700" s="192"/>
      <c r="H700" s="208"/>
      <c r="I700" s="709"/>
    </row>
    <row r="701" spans="5:9">
      <c r="E701" s="192"/>
      <c r="H701" s="208"/>
      <c r="I701" s="709"/>
    </row>
    <row r="702" spans="5:9">
      <c r="E702" s="192"/>
      <c r="H702" s="208"/>
      <c r="I702" s="709"/>
    </row>
    <row r="703" spans="5:9">
      <c r="E703" s="192"/>
      <c r="H703" s="208"/>
      <c r="I703" s="709"/>
    </row>
    <row r="704" spans="5:9">
      <c r="E704" s="192"/>
      <c r="H704" s="208"/>
      <c r="I704" s="709"/>
    </row>
    <row r="705" spans="5:9">
      <c r="E705" s="192"/>
      <c r="H705" s="208"/>
      <c r="I705" s="709"/>
    </row>
    <row r="706" spans="5:9">
      <c r="E706" s="192"/>
      <c r="H706" s="208"/>
      <c r="I706" s="709"/>
    </row>
    <row r="707" spans="5:9">
      <c r="E707" s="192"/>
      <c r="H707" s="208"/>
      <c r="I707" s="709"/>
    </row>
    <row r="708" spans="5:9">
      <c r="E708" s="192"/>
      <c r="H708" s="208"/>
      <c r="I708" s="709"/>
    </row>
    <row r="709" spans="5:9">
      <c r="E709" s="192"/>
      <c r="H709" s="208"/>
      <c r="I709" s="709"/>
    </row>
    <row r="710" spans="5:9">
      <c r="E710" s="192"/>
      <c r="H710" s="208"/>
      <c r="I710" s="709"/>
    </row>
    <row r="711" spans="5:9">
      <c r="E711" s="192"/>
      <c r="H711" s="208"/>
      <c r="I711" s="709"/>
    </row>
    <row r="712" spans="5:9">
      <c r="E712" s="192"/>
      <c r="H712" s="208"/>
      <c r="I712" s="709"/>
    </row>
    <row r="713" spans="5:9">
      <c r="E713" s="192"/>
      <c r="H713" s="208"/>
      <c r="I713" s="709"/>
    </row>
    <row r="714" spans="5:9">
      <c r="E714" s="192"/>
      <c r="H714" s="208"/>
      <c r="I714" s="709"/>
    </row>
    <row r="715" spans="5:9">
      <c r="E715" s="192"/>
      <c r="H715" s="208"/>
      <c r="I715" s="709"/>
    </row>
    <row r="716" spans="5:9">
      <c r="E716" s="192"/>
      <c r="H716" s="208"/>
      <c r="I716" s="709"/>
    </row>
    <row r="717" spans="5:9">
      <c r="E717" s="192"/>
      <c r="H717" s="208"/>
      <c r="I717" s="709"/>
    </row>
    <row r="718" spans="5:9">
      <c r="E718" s="192"/>
      <c r="H718" s="208"/>
      <c r="I718" s="709"/>
    </row>
    <row r="719" spans="5:9">
      <c r="E719" s="192"/>
      <c r="H719" s="208"/>
      <c r="I719" s="709"/>
    </row>
    <row r="720" spans="5:9">
      <c r="E720" s="192"/>
      <c r="H720" s="208"/>
      <c r="I720" s="709"/>
    </row>
    <row r="721" spans="5:9">
      <c r="E721" s="192"/>
      <c r="H721" s="208"/>
      <c r="I721" s="709"/>
    </row>
    <row r="722" spans="5:9">
      <c r="E722" s="192"/>
      <c r="H722" s="208"/>
      <c r="I722" s="709"/>
    </row>
    <row r="723" spans="5:9">
      <c r="E723" s="192"/>
      <c r="H723" s="208"/>
      <c r="I723" s="709"/>
    </row>
    <row r="724" spans="5:9">
      <c r="E724" s="192"/>
      <c r="H724" s="208"/>
      <c r="I724" s="709"/>
    </row>
    <row r="725" spans="5:9">
      <c r="E725" s="192"/>
      <c r="H725" s="208"/>
      <c r="I725" s="709"/>
    </row>
    <row r="726" spans="5:9">
      <c r="E726" s="192"/>
      <c r="H726" s="208"/>
      <c r="I726" s="709"/>
    </row>
    <row r="727" spans="5:9">
      <c r="E727" s="192"/>
      <c r="H727" s="208"/>
      <c r="I727" s="709"/>
    </row>
    <row r="728" spans="5:9">
      <c r="E728" s="192"/>
      <c r="H728" s="208"/>
      <c r="I728" s="709"/>
    </row>
    <row r="729" spans="5:9">
      <c r="E729" s="192"/>
      <c r="H729" s="208"/>
      <c r="I729" s="709"/>
    </row>
    <row r="730" spans="5:9">
      <c r="E730" s="192"/>
      <c r="H730" s="208"/>
      <c r="I730" s="709"/>
    </row>
    <row r="731" spans="5:9">
      <c r="E731" s="192"/>
      <c r="H731" s="208"/>
      <c r="I731" s="709"/>
    </row>
    <row r="732" spans="5:9">
      <c r="E732" s="192"/>
      <c r="H732" s="208"/>
      <c r="I732" s="709"/>
    </row>
    <row r="733" spans="5:9">
      <c r="E733" s="192"/>
      <c r="H733" s="208"/>
      <c r="I733" s="709"/>
    </row>
    <row r="734" spans="5:9">
      <c r="E734" s="192"/>
      <c r="H734" s="208"/>
      <c r="I734" s="709"/>
    </row>
    <row r="735" spans="5:9">
      <c r="E735" s="192"/>
      <c r="H735" s="208"/>
      <c r="I735" s="709"/>
    </row>
    <row r="736" spans="5:9">
      <c r="E736" s="192"/>
      <c r="H736" s="208"/>
      <c r="I736" s="709"/>
    </row>
    <row r="737" spans="5:9">
      <c r="E737" s="192"/>
      <c r="H737" s="208"/>
      <c r="I737" s="709"/>
    </row>
    <row r="738" spans="5:9">
      <c r="E738" s="192"/>
      <c r="H738" s="208"/>
      <c r="I738" s="709"/>
    </row>
    <row r="739" spans="5:9">
      <c r="E739" s="192"/>
      <c r="H739" s="208"/>
      <c r="I739" s="709"/>
    </row>
    <row r="740" spans="5:9">
      <c r="E740" s="192"/>
      <c r="H740" s="208"/>
      <c r="I740" s="709"/>
    </row>
    <row r="741" spans="5:9">
      <c r="E741" s="192"/>
      <c r="H741" s="208"/>
      <c r="I741" s="709"/>
    </row>
    <row r="742" spans="5:9">
      <c r="E742" s="192"/>
      <c r="H742" s="208"/>
      <c r="I742" s="709"/>
    </row>
    <row r="743" spans="5:9">
      <c r="E743" s="192"/>
      <c r="H743" s="208"/>
      <c r="I743" s="709"/>
    </row>
    <row r="744" spans="5:9">
      <c r="E744" s="192"/>
      <c r="H744" s="208"/>
      <c r="I744" s="709"/>
    </row>
    <row r="745" spans="5:9">
      <c r="E745" s="192"/>
      <c r="H745" s="208"/>
      <c r="I745" s="709"/>
    </row>
    <row r="746" spans="5:9">
      <c r="E746" s="192"/>
      <c r="H746" s="208"/>
      <c r="I746" s="709"/>
    </row>
    <row r="747" spans="5:9">
      <c r="E747" s="192"/>
      <c r="H747" s="208"/>
      <c r="I747" s="709"/>
    </row>
    <row r="748" spans="5:9">
      <c r="E748" s="192"/>
      <c r="H748" s="208"/>
      <c r="I748" s="709"/>
    </row>
    <row r="749" spans="5:9">
      <c r="E749" s="192"/>
      <c r="H749" s="208"/>
      <c r="I749" s="709"/>
    </row>
    <row r="750" spans="5:9">
      <c r="E750" s="192"/>
      <c r="H750" s="208"/>
      <c r="I750" s="709"/>
    </row>
    <row r="751" spans="5:9">
      <c r="E751" s="192"/>
      <c r="H751" s="208"/>
      <c r="I751" s="709"/>
    </row>
    <row r="752" spans="5:9">
      <c r="E752" s="192"/>
      <c r="H752" s="208"/>
      <c r="I752" s="709"/>
    </row>
    <row r="753" spans="5:9">
      <c r="E753" s="192"/>
      <c r="H753" s="208"/>
      <c r="I753" s="709"/>
    </row>
    <row r="754" spans="5:9">
      <c r="E754" s="192"/>
      <c r="H754" s="208"/>
      <c r="I754" s="709"/>
    </row>
    <row r="755" spans="5:9">
      <c r="E755" s="192"/>
      <c r="H755" s="208"/>
      <c r="I755" s="709"/>
    </row>
    <row r="756" spans="5:9">
      <c r="E756" s="192"/>
      <c r="H756" s="208"/>
      <c r="I756" s="709"/>
    </row>
    <row r="757" spans="5:9">
      <c r="E757" s="192"/>
      <c r="H757" s="208"/>
      <c r="I757" s="709"/>
    </row>
    <row r="758" spans="5:9">
      <c r="E758" s="192"/>
      <c r="H758" s="208"/>
      <c r="I758" s="709"/>
    </row>
    <row r="759" spans="5:9">
      <c r="E759" s="192"/>
      <c r="H759" s="208"/>
      <c r="I759" s="709"/>
    </row>
    <row r="760" spans="5:9">
      <c r="E760" s="192"/>
      <c r="H760" s="208"/>
      <c r="I760" s="709"/>
    </row>
    <row r="761" spans="5:9">
      <c r="E761" s="192"/>
      <c r="H761" s="208"/>
      <c r="I761" s="709"/>
    </row>
    <row r="762" spans="5:9">
      <c r="E762" s="192"/>
      <c r="H762" s="208"/>
      <c r="I762" s="709"/>
    </row>
    <row r="763" spans="5:9">
      <c r="E763" s="192"/>
      <c r="H763" s="208"/>
      <c r="I763" s="709"/>
    </row>
    <row r="764" spans="5:9">
      <c r="E764" s="192"/>
      <c r="H764" s="208"/>
      <c r="I764" s="709"/>
    </row>
    <row r="765" spans="5:9">
      <c r="E765" s="192"/>
      <c r="H765" s="208"/>
      <c r="I765" s="709"/>
    </row>
    <row r="766" spans="5:9">
      <c r="E766" s="192"/>
      <c r="H766" s="208"/>
      <c r="I766" s="709"/>
    </row>
    <row r="767" spans="5:9">
      <c r="E767" s="192"/>
      <c r="H767" s="208"/>
      <c r="I767" s="709"/>
    </row>
    <row r="768" spans="5:9">
      <c r="E768" s="192"/>
      <c r="H768" s="208"/>
      <c r="I768" s="709"/>
    </row>
    <row r="769" spans="5:9">
      <c r="E769" s="192"/>
      <c r="H769" s="208"/>
      <c r="I769" s="709"/>
    </row>
    <row r="770" spans="5:9">
      <c r="E770" s="192"/>
      <c r="H770" s="208"/>
      <c r="I770" s="709"/>
    </row>
    <row r="771" spans="5:9">
      <c r="E771" s="192"/>
      <c r="H771" s="208"/>
      <c r="I771" s="709"/>
    </row>
    <row r="772" spans="5:9">
      <c r="E772" s="192"/>
      <c r="H772" s="208"/>
      <c r="I772" s="709"/>
    </row>
    <row r="773" spans="5:9">
      <c r="E773" s="192"/>
      <c r="H773" s="208"/>
      <c r="I773" s="709"/>
    </row>
    <row r="774" spans="5:9">
      <c r="E774" s="192"/>
      <c r="H774" s="208"/>
      <c r="I774" s="709"/>
    </row>
    <row r="775" spans="5:9">
      <c r="E775" s="192"/>
      <c r="H775" s="208"/>
      <c r="I775" s="709"/>
    </row>
    <row r="776" spans="5:9">
      <c r="E776" s="192"/>
      <c r="H776" s="208"/>
      <c r="I776" s="709"/>
    </row>
    <row r="777" spans="5:9">
      <c r="E777" s="192"/>
      <c r="H777" s="208"/>
      <c r="I777" s="709"/>
    </row>
    <row r="778" spans="5:9">
      <c r="E778" s="192"/>
      <c r="H778" s="208"/>
      <c r="I778" s="709"/>
    </row>
    <row r="779" spans="5:9">
      <c r="E779" s="192"/>
      <c r="H779" s="208"/>
      <c r="I779" s="709"/>
    </row>
    <row r="780" spans="5:9">
      <c r="E780" s="192"/>
      <c r="H780" s="208"/>
      <c r="I780" s="709"/>
    </row>
    <row r="781" spans="5:9">
      <c r="E781" s="192"/>
      <c r="H781" s="208"/>
      <c r="I781" s="709"/>
    </row>
    <row r="782" spans="5:9">
      <c r="E782" s="192"/>
      <c r="H782" s="208"/>
      <c r="I782" s="709"/>
    </row>
    <row r="783" spans="5:9">
      <c r="E783" s="192"/>
      <c r="H783" s="208"/>
      <c r="I783" s="709"/>
    </row>
    <row r="784" spans="5:9">
      <c r="E784" s="192"/>
      <c r="H784" s="208"/>
      <c r="I784" s="709"/>
    </row>
    <row r="785" spans="5:9">
      <c r="E785" s="192"/>
      <c r="H785" s="208"/>
      <c r="I785" s="709"/>
    </row>
    <row r="786" spans="5:9">
      <c r="E786" s="192"/>
      <c r="H786" s="208"/>
      <c r="I786" s="709"/>
    </row>
    <row r="787" spans="5:9">
      <c r="E787" s="192"/>
      <c r="H787" s="208"/>
      <c r="I787" s="709"/>
    </row>
    <row r="788" spans="5:9">
      <c r="E788" s="192"/>
      <c r="H788" s="208"/>
      <c r="I788" s="709"/>
    </row>
    <row r="789" spans="5:9">
      <c r="E789" s="192"/>
      <c r="H789" s="208"/>
      <c r="I789" s="709"/>
    </row>
    <row r="790" spans="5:9">
      <c r="E790" s="192"/>
      <c r="H790" s="208"/>
      <c r="I790" s="709"/>
    </row>
    <row r="791" spans="5:9">
      <c r="E791" s="192"/>
      <c r="H791" s="208"/>
      <c r="I791" s="709"/>
    </row>
    <row r="792" spans="5:9">
      <c r="E792" s="192"/>
      <c r="H792" s="208"/>
      <c r="I792" s="709"/>
    </row>
    <row r="793" spans="5:9">
      <c r="E793" s="192"/>
      <c r="H793" s="208"/>
      <c r="I793" s="709"/>
    </row>
    <row r="794" spans="5:9">
      <c r="E794" s="192"/>
      <c r="H794" s="208"/>
      <c r="I794" s="709"/>
    </row>
    <row r="795" spans="5:9">
      <c r="E795" s="192"/>
      <c r="H795" s="208"/>
      <c r="I795" s="709"/>
    </row>
    <row r="796" spans="5:9">
      <c r="E796" s="192"/>
      <c r="H796" s="208"/>
      <c r="I796" s="709"/>
    </row>
    <row r="797" spans="5:9">
      <c r="E797" s="192"/>
      <c r="H797" s="208"/>
      <c r="I797" s="709"/>
    </row>
    <row r="798" spans="5:9">
      <c r="E798" s="192"/>
      <c r="H798" s="208"/>
      <c r="I798" s="709"/>
    </row>
    <row r="799" spans="5:9">
      <c r="E799" s="192"/>
      <c r="H799" s="208"/>
      <c r="I799" s="709"/>
    </row>
    <row r="800" spans="5:9">
      <c r="E800" s="192"/>
      <c r="H800" s="208"/>
      <c r="I800" s="709"/>
    </row>
    <row r="801" spans="5:9">
      <c r="E801" s="192"/>
      <c r="H801" s="208"/>
      <c r="I801" s="709"/>
    </row>
    <row r="802" spans="5:9">
      <c r="E802" s="192"/>
      <c r="H802" s="208"/>
      <c r="I802" s="709"/>
    </row>
    <row r="803" spans="5:9">
      <c r="E803" s="192"/>
      <c r="H803" s="208"/>
      <c r="I803" s="709"/>
    </row>
    <row r="804" spans="5:9">
      <c r="E804" s="192"/>
      <c r="H804" s="208"/>
      <c r="I804" s="709"/>
    </row>
    <row r="805" spans="5:9">
      <c r="E805" s="192"/>
      <c r="H805" s="208"/>
      <c r="I805" s="709"/>
    </row>
    <row r="806" spans="5:9">
      <c r="E806" s="192"/>
      <c r="H806" s="208"/>
      <c r="I806" s="709"/>
    </row>
    <row r="807" spans="5:9">
      <c r="E807" s="192"/>
      <c r="H807" s="208"/>
      <c r="I807" s="709"/>
    </row>
    <row r="808" spans="5:9">
      <c r="E808" s="192"/>
      <c r="H808" s="208"/>
      <c r="I808" s="709"/>
    </row>
    <row r="809" spans="5:9">
      <c r="E809" s="192"/>
      <c r="H809" s="208"/>
      <c r="I809" s="709"/>
    </row>
    <row r="810" spans="5:9">
      <c r="E810" s="192"/>
      <c r="H810" s="208"/>
      <c r="I810" s="709"/>
    </row>
    <row r="811" spans="5:9">
      <c r="E811" s="192"/>
      <c r="H811" s="208"/>
      <c r="I811" s="709"/>
    </row>
    <row r="812" spans="5:9">
      <c r="E812" s="192"/>
      <c r="H812" s="208"/>
      <c r="I812" s="709"/>
    </row>
    <row r="813" spans="5:9">
      <c r="E813" s="192"/>
      <c r="H813" s="208"/>
      <c r="I813" s="709"/>
    </row>
    <row r="814" spans="5:9">
      <c r="E814" s="192"/>
      <c r="H814" s="208"/>
      <c r="I814" s="709"/>
    </row>
    <row r="815" spans="5:9">
      <c r="E815" s="192"/>
      <c r="H815" s="208"/>
      <c r="I815" s="709"/>
    </row>
    <row r="816" spans="5:9">
      <c r="E816" s="192"/>
      <c r="H816" s="208"/>
      <c r="I816" s="709"/>
    </row>
    <row r="817" spans="5:9">
      <c r="E817" s="192"/>
      <c r="H817" s="208"/>
      <c r="I817" s="709"/>
    </row>
    <row r="818" spans="5:9">
      <c r="E818" s="192"/>
      <c r="H818" s="208"/>
      <c r="I818" s="709"/>
    </row>
    <row r="819" spans="5:9">
      <c r="E819" s="192"/>
      <c r="H819" s="208"/>
      <c r="I819" s="709"/>
    </row>
    <row r="820" spans="5:9">
      <c r="E820" s="192"/>
      <c r="H820" s="208"/>
      <c r="I820" s="709"/>
    </row>
    <row r="821" spans="5:9">
      <c r="E821" s="192"/>
      <c r="H821" s="208"/>
      <c r="I821" s="709"/>
    </row>
    <row r="822" spans="5:9">
      <c r="E822" s="192"/>
      <c r="H822" s="208"/>
      <c r="I822" s="709"/>
    </row>
    <row r="823" spans="5:9">
      <c r="E823" s="192"/>
      <c r="H823" s="208"/>
      <c r="I823" s="709"/>
    </row>
    <row r="824" spans="5:9">
      <c r="E824" s="192"/>
      <c r="H824" s="208"/>
      <c r="I824" s="709"/>
    </row>
    <row r="825" spans="5:9">
      <c r="E825" s="192"/>
      <c r="H825" s="208"/>
      <c r="I825" s="709"/>
    </row>
    <row r="826" spans="5:9">
      <c r="E826" s="192"/>
      <c r="H826" s="208"/>
      <c r="I826" s="709"/>
    </row>
    <row r="827" spans="5:9">
      <c r="E827" s="192"/>
      <c r="H827" s="208"/>
      <c r="I827" s="709"/>
    </row>
    <row r="828" spans="5:9">
      <c r="E828" s="192"/>
      <c r="H828" s="208"/>
      <c r="I828" s="709"/>
    </row>
    <row r="829" spans="5:9">
      <c r="E829" s="192"/>
      <c r="H829" s="208"/>
      <c r="I829" s="709"/>
    </row>
    <row r="830" spans="5:9">
      <c r="E830" s="192"/>
      <c r="H830" s="208"/>
      <c r="I830" s="709"/>
    </row>
    <row r="831" spans="5:9">
      <c r="E831" s="192"/>
      <c r="H831" s="208"/>
      <c r="I831" s="709"/>
    </row>
    <row r="832" spans="5:9">
      <c r="E832" s="192"/>
      <c r="H832" s="208"/>
      <c r="I832" s="709"/>
    </row>
    <row r="833" spans="5:9">
      <c r="E833" s="192"/>
      <c r="H833" s="208"/>
      <c r="I833" s="709"/>
    </row>
    <row r="834" spans="5:9">
      <c r="E834" s="192"/>
      <c r="H834" s="208"/>
      <c r="I834" s="709"/>
    </row>
    <row r="835" spans="5:9">
      <c r="E835" s="192"/>
      <c r="H835" s="208"/>
      <c r="I835" s="709"/>
    </row>
    <row r="836" spans="5:9">
      <c r="E836" s="192"/>
      <c r="H836" s="208"/>
      <c r="I836" s="709"/>
    </row>
    <row r="837" spans="5:9">
      <c r="E837" s="192"/>
      <c r="H837" s="208"/>
      <c r="I837" s="709"/>
    </row>
    <row r="838" spans="5:9">
      <c r="E838" s="192"/>
      <c r="H838" s="208"/>
      <c r="I838" s="709"/>
    </row>
    <row r="839" spans="5:9">
      <c r="E839" s="192"/>
      <c r="H839" s="208"/>
      <c r="I839" s="709"/>
    </row>
    <row r="840" spans="5:9">
      <c r="E840" s="192"/>
      <c r="H840" s="208"/>
      <c r="I840" s="709"/>
    </row>
    <row r="841" spans="5:9">
      <c r="E841" s="192"/>
      <c r="H841" s="208"/>
      <c r="I841" s="709"/>
    </row>
    <row r="842" spans="5:9">
      <c r="E842" s="192"/>
      <c r="H842" s="208"/>
      <c r="I842" s="709"/>
    </row>
    <row r="843" spans="5:9">
      <c r="E843" s="192"/>
      <c r="H843" s="208"/>
      <c r="I843" s="709"/>
    </row>
    <row r="844" spans="5:9">
      <c r="E844" s="192"/>
      <c r="H844" s="208"/>
      <c r="I844" s="709"/>
    </row>
    <row r="845" spans="5:9">
      <c r="E845" s="192"/>
      <c r="H845" s="208"/>
      <c r="I845" s="709"/>
    </row>
    <row r="846" spans="5:9">
      <c r="E846" s="192"/>
      <c r="H846" s="208"/>
      <c r="I846" s="709"/>
    </row>
    <row r="847" spans="5:9">
      <c r="E847" s="192"/>
      <c r="H847" s="208"/>
      <c r="I847" s="709"/>
    </row>
    <row r="848" spans="5:9">
      <c r="E848" s="192"/>
      <c r="H848" s="208"/>
      <c r="I848" s="709"/>
    </row>
    <row r="849" spans="5:9">
      <c r="E849" s="192"/>
      <c r="H849" s="208"/>
      <c r="I849" s="709"/>
    </row>
    <row r="850" spans="5:9">
      <c r="E850" s="192"/>
      <c r="H850" s="208"/>
      <c r="I850" s="709"/>
    </row>
    <row r="851" spans="5:9">
      <c r="E851" s="192"/>
      <c r="H851" s="208"/>
      <c r="I851" s="709"/>
    </row>
    <row r="852" spans="5:9">
      <c r="E852" s="192"/>
      <c r="H852" s="208"/>
      <c r="I852" s="709"/>
    </row>
    <row r="853" spans="5:9">
      <c r="E853" s="192"/>
      <c r="H853" s="208"/>
      <c r="I853" s="709"/>
    </row>
    <row r="854" spans="5:9">
      <c r="E854" s="192"/>
      <c r="H854" s="208"/>
      <c r="I854" s="709"/>
    </row>
    <row r="855" spans="5:9">
      <c r="E855" s="192"/>
      <c r="H855" s="208"/>
      <c r="I855" s="709"/>
    </row>
    <row r="856" spans="5:9">
      <c r="E856" s="192"/>
      <c r="H856" s="208"/>
      <c r="I856" s="709"/>
    </row>
    <row r="857" spans="5:9">
      <c r="E857" s="192"/>
      <c r="H857" s="208"/>
      <c r="I857" s="709"/>
    </row>
    <row r="858" spans="5:9">
      <c r="E858" s="192"/>
      <c r="H858" s="208"/>
      <c r="I858" s="709"/>
    </row>
    <row r="859" spans="5:9">
      <c r="E859" s="192"/>
      <c r="H859" s="208"/>
      <c r="I859" s="709"/>
    </row>
    <row r="860" spans="5:9">
      <c r="E860" s="192"/>
      <c r="H860" s="208"/>
      <c r="I860" s="709"/>
    </row>
    <row r="861" spans="5:9">
      <c r="E861" s="192"/>
      <c r="H861" s="208"/>
      <c r="I861" s="709"/>
    </row>
    <row r="862" spans="5:9">
      <c r="E862" s="192"/>
      <c r="H862" s="208"/>
      <c r="I862" s="709"/>
    </row>
    <row r="863" spans="5:9">
      <c r="E863" s="192"/>
      <c r="H863" s="208"/>
      <c r="I863" s="709"/>
    </row>
    <row r="864" spans="5:9">
      <c r="E864" s="192"/>
      <c r="H864" s="208"/>
      <c r="I864" s="709"/>
    </row>
    <row r="865" spans="5:9">
      <c r="E865" s="192"/>
      <c r="H865" s="208"/>
      <c r="I865" s="709"/>
    </row>
    <row r="866" spans="5:9">
      <c r="E866" s="192"/>
      <c r="H866" s="208"/>
      <c r="I866" s="709"/>
    </row>
    <row r="867" spans="5:9">
      <c r="E867" s="192"/>
      <c r="H867" s="208"/>
      <c r="I867" s="709"/>
    </row>
    <row r="868" spans="5:9">
      <c r="E868" s="192"/>
      <c r="H868" s="208"/>
      <c r="I868" s="709"/>
    </row>
    <row r="869" spans="5:9">
      <c r="E869" s="192"/>
    </row>
  </sheetData>
  <autoFilter ref="A5:J588"/>
  <mergeCells count="55">
    <mergeCell ref="B591:D591"/>
    <mergeCell ref="B592:D592"/>
    <mergeCell ref="A469:C469"/>
    <mergeCell ref="A507:C507"/>
    <mergeCell ref="A508:C508"/>
    <mergeCell ref="A521:C521"/>
    <mergeCell ref="A536:C536"/>
    <mergeCell ref="A537:A539"/>
    <mergeCell ref="A543:C543"/>
    <mergeCell ref="A551:A553"/>
    <mergeCell ref="A558:C558"/>
    <mergeCell ref="A566:C566"/>
    <mergeCell ref="A569:C569"/>
    <mergeCell ref="A580:C580"/>
    <mergeCell ref="A339:C339"/>
    <mergeCell ref="A366:C366"/>
    <mergeCell ref="A446:C446"/>
    <mergeCell ref="A467:D467"/>
    <mergeCell ref="A468:C468"/>
    <mergeCell ref="A221:D221"/>
    <mergeCell ref="A222:C222"/>
    <mergeCell ref="A8:C8"/>
    <mergeCell ref="A4:D4"/>
    <mergeCell ref="B54:C54"/>
    <mergeCell ref="C10:C12"/>
    <mergeCell ref="A15:C15"/>
    <mergeCell ref="A19:C19"/>
    <mergeCell ref="A20:C20"/>
    <mergeCell ref="A24:D24"/>
    <mergeCell ref="A25:C25"/>
    <mergeCell ref="A26:D26"/>
    <mergeCell ref="B45:C45"/>
    <mergeCell ref="C46:C53"/>
    <mergeCell ref="A274:C274"/>
    <mergeCell ref="A223:C223"/>
    <mergeCell ref="A272:D272"/>
    <mergeCell ref="A273:C273"/>
    <mergeCell ref="A310:C310"/>
    <mergeCell ref="A3:E3"/>
    <mergeCell ref="A75:C75"/>
    <mergeCell ref="C55:C62"/>
    <mergeCell ref="B63:C63"/>
    <mergeCell ref="C64:C71"/>
    <mergeCell ref="A73:D73"/>
    <mergeCell ref="A74:C74"/>
    <mergeCell ref="E4:H4"/>
    <mergeCell ref="A7:C7"/>
    <mergeCell ref="E8:G8"/>
    <mergeCell ref="I4:I5"/>
    <mergeCell ref="E88:G88"/>
    <mergeCell ref="E15:G15"/>
    <mergeCell ref="E20:G20"/>
    <mergeCell ref="E80:G80"/>
    <mergeCell ref="E81:G81"/>
    <mergeCell ref="E87:G87"/>
  </mergeCells>
  <pageMargins left="0.7" right="0.7" top="0.75" bottom="0.75" header="0.3" footer="0.3"/>
  <pageSetup paperSize="9" scale="3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69"/>
  <sheetViews>
    <sheetView zoomScale="70" zoomScaleNormal="70" workbookViewId="0">
      <pane xSplit="1" ySplit="12" topLeftCell="D223" activePane="bottomRight" state="frozen"/>
      <selection pane="topRight" activeCell="B1" sqref="B1"/>
      <selection pane="bottomLeft" activeCell="A13" sqref="A13"/>
      <selection pane="bottomRight" activeCell="K12" sqref="K12"/>
    </sheetView>
  </sheetViews>
  <sheetFormatPr defaultColWidth="9.140625" defaultRowHeight="15.75" outlineLevelRow="1"/>
  <cols>
    <col min="1" max="1" width="9.7109375" style="261" customWidth="1"/>
    <col min="2" max="2" width="52.140625" style="261" customWidth="1"/>
    <col min="3" max="3" width="105.7109375" style="260" customWidth="1"/>
    <col min="4" max="4" width="12.7109375" style="257" customWidth="1"/>
    <col min="5" max="5" width="20.7109375" style="259" customWidth="1"/>
    <col min="6" max="6" width="18.7109375" style="257" customWidth="1"/>
    <col min="7" max="8" width="15.7109375" style="258" customWidth="1"/>
    <col min="9" max="9" width="39.28515625" style="257" customWidth="1"/>
    <col min="10" max="10" width="10.28515625" style="256" customWidth="1"/>
    <col min="11" max="11" width="27" style="255" customWidth="1"/>
    <col min="12" max="12" width="24" style="255" customWidth="1"/>
    <col min="13" max="14" width="22.7109375" style="255" customWidth="1"/>
    <col min="15" max="18" width="13.85546875" style="255" customWidth="1"/>
    <col min="19" max="16384" width="9.140625" style="255"/>
  </cols>
  <sheetData>
    <row r="2" spans="1:19" ht="14.45" customHeight="1">
      <c r="A2" s="791" t="s">
        <v>1756</v>
      </c>
      <c r="B2" s="791"/>
      <c r="C2" s="791"/>
      <c r="D2" s="791"/>
      <c r="E2" s="791"/>
      <c r="F2" s="791"/>
      <c r="G2" s="791"/>
      <c r="H2" s="791"/>
      <c r="I2" s="791"/>
      <c r="J2" s="791"/>
      <c r="K2" s="791"/>
      <c r="L2" s="791"/>
      <c r="M2" s="791"/>
      <c r="N2" s="791"/>
      <c r="O2" s="791"/>
      <c r="P2" s="791"/>
      <c r="Q2" s="791"/>
      <c r="R2" s="791"/>
    </row>
    <row r="3" spans="1:19" s="260" customFormat="1" ht="31.9" customHeight="1">
      <c r="A3" s="791"/>
      <c r="B3" s="791"/>
      <c r="C3" s="791"/>
      <c r="D3" s="791"/>
      <c r="E3" s="791"/>
      <c r="F3" s="791"/>
      <c r="G3" s="791"/>
      <c r="H3" s="791"/>
      <c r="I3" s="791"/>
      <c r="J3" s="791"/>
      <c r="K3" s="791"/>
      <c r="L3" s="791"/>
      <c r="M3" s="791"/>
      <c r="N3" s="791"/>
      <c r="O3" s="791"/>
      <c r="P3" s="791"/>
      <c r="Q3" s="791"/>
      <c r="R3" s="791"/>
    </row>
    <row r="4" spans="1:19" s="260" customFormat="1" ht="15.6" customHeight="1">
      <c r="A4" s="467"/>
      <c r="B4" s="467"/>
      <c r="C4" s="467"/>
      <c r="D4" s="467"/>
      <c r="E4" s="467"/>
      <c r="F4" s="467"/>
      <c r="G4" s="467"/>
      <c r="H4" s="467"/>
      <c r="I4" s="467"/>
      <c r="J4" s="794" t="s">
        <v>1532</v>
      </c>
      <c r="K4" s="455"/>
      <c r="L4" s="466"/>
      <c r="M4" s="466"/>
      <c r="N4" s="466"/>
      <c r="O4" s="465"/>
      <c r="P4" s="464"/>
    </row>
    <row r="5" spans="1:19" ht="53.45" customHeight="1">
      <c r="A5" s="816" t="s">
        <v>1090</v>
      </c>
      <c r="B5" s="816"/>
      <c r="C5" s="816"/>
      <c r="D5" s="816"/>
      <c r="E5" s="816"/>
      <c r="F5" s="816"/>
      <c r="G5" s="816"/>
      <c r="H5" s="816"/>
      <c r="I5" s="816"/>
      <c r="J5" s="794"/>
      <c r="K5" s="455"/>
      <c r="L5" s="463">
        <f>'Расчет Коэф. по курсу USD'!B9</f>
        <v>1</v>
      </c>
      <c r="M5" s="796" t="s">
        <v>1755</v>
      </c>
      <c r="N5" s="796"/>
      <c r="O5" s="809" t="s">
        <v>1533</v>
      </c>
      <c r="P5" s="809"/>
      <c r="Q5" s="809"/>
      <c r="R5" s="809"/>
    </row>
    <row r="6" spans="1:19" ht="53.45" customHeight="1">
      <c r="A6" s="816"/>
      <c r="B6" s="816"/>
      <c r="C6" s="816"/>
      <c r="D6" s="816"/>
      <c r="E6" s="816"/>
      <c r="F6" s="816"/>
      <c r="G6" s="816"/>
      <c r="H6" s="816"/>
      <c r="I6" s="816"/>
      <c r="J6" s="794"/>
      <c r="K6" s="455"/>
      <c r="L6" s="462">
        <f>'Расчет Коэф. по курсу USD'!J9</f>
        <v>1.54</v>
      </c>
      <c r="M6" s="808" t="s">
        <v>1754</v>
      </c>
      <c r="N6" s="808"/>
      <c r="O6" s="809"/>
      <c r="P6" s="809"/>
      <c r="Q6" s="809"/>
      <c r="R6" s="809"/>
      <c r="S6" s="461"/>
    </row>
    <row r="7" spans="1:19" ht="13.9" customHeight="1">
      <c r="A7" s="460"/>
      <c r="B7" s="460"/>
      <c r="C7" s="460"/>
      <c r="D7" s="460"/>
      <c r="E7" s="460"/>
      <c r="F7" s="460"/>
      <c r="G7" s="460"/>
      <c r="H7" s="460"/>
      <c r="I7" s="460"/>
      <c r="J7" s="794"/>
      <c r="K7" s="455"/>
      <c r="L7" s="459"/>
      <c r="M7" s="458"/>
      <c r="N7" s="458"/>
      <c r="O7" s="454"/>
      <c r="P7" s="457"/>
    </row>
    <row r="8" spans="1:19" ht="66" customHeight="1">
      <c r="A8" s="456"/>
      <c r="B8" s="456"/>
      <c r="C8" s="456"/>
      <c r="D8" s="456"/>
      <c r="E8" s="792" t="s">
        <v>1527</v>
      </c>
      <c r="F8" s="793"/>
      <c r="G8" s="793"/>
      <c r="H8" s="793"/>
      <c r="I8" s="793"/>
      <c r="J8" s="794"/>
      <c r="K8" s="455"/>
      <c r="L8" s="800" t="s">
        <v>1534</v>
      </c>
      <c r="M8" s="800"/>
      <c r="N8" s="800"/>
      <c r="O8" s="454"/>
      <c r="P8" s="453"/>
      <c r="R8" s="452"/>
    </row>
    <row r="9" spans="1:19" ht="90" customHeight="1" thickBot="1">
      <c r="A9" s="451" t="s">
        <v>87</v>
      </c>
      <c r="B9" s="451" t="s">
        <v>83</v>
      </c>
      <c r="C9" s="451" t="s">
        <v>6</v>
      </c>
      <c r="D9" s="451" t="s">
        <v>0</v>
      </c>
      <c r="E9" s="450" t="s">
        <v>1524</v>
      </c>
      <c r="F9" s="449" t="s">
        <v>1363</v>
      </c>
      <c r="G9" s="449" t="s">
        <v>145</v>
      </c>
      <c r="H9" s="448" t="s">
        <v>1526</v>
      </c>
      <c r="I9" s="447" t="s">
        <v>76</v>
      </c>
      <c r="J9" s="795"/>
      <c r="K9" s="446" t="s">
        <v>1753</v>
      </c>
      <c r="L9" s="445" t="s">
        <v>82</v>
      </c>
      <c r="M9" s="444" t="s">
        <v>1525</v>
      </c>
      <c r="N9" s="443" t="s">
        <v>145</v>
      </c>
      <c r="O9" s="442"/>
      <c r="P9" s="441"/>
    </row>
    <row r="10" spans="1:19" s="435" customFormat="1" ht="17.25" thickTop="1" thickBot="1">
      <c r="A10" s="440">
        <v>1</v>
      </c>
      <c r="B10" s="439">
        <v>2</v>
      </c>
      <c r="C10" s="439">
        <v>3</v>
      </c>
      <c r="D10" s="439">
        <v>4</v>
      </c>
      <c r="E10" s="439">
        <v>5</v>
      </c>
      <c r="F10" s="439">
        <v>6</v>
      </c>
      <c r="G10" s="439">
        <v>7</v>
      </c>
      <c r="H10" s="439">
        <v>8</v>
      </c>
      <c r="I10" s="439">
        <v>9</v>
      </c>
      <c r="J10" s="438">
        <v>10</v>
      </c>
      <c r="K10" s="437">
        <v>11</v>
      </c>
      <c r="L10" s="437">
        <v>12</v>
      </c>
      <c r="M10" s="437">
        <v>13</v>
      </c>
      <c r="N10" s="436">
        <v>14</v>
      </c>
    </row>
    <row r="11" spans="1:19" s="260" customFormat="1" ht="26.25" customHeight="1">
      <c r="A11" s="810" t="s">
        <v>1193</v>
      </c>
      <c r="B11" s="811"/>
      <c r="C11" s="811"/>
      <c r="D11" s="433"/>
      <c r="E11" s="434"/>
      <c r="F11" s="433"/>
      <c r="G11" s="433"/>
      <c r="H11" s="433"/>
      <c r="I11" s="433"/>
      <c r="J11" s="276"/>
      <c r="K11" s="275"/>
      <c r="L11" s="275"/>
      <c r="M11" s="275"/>
      <c r="N11" s="275"/>
    </row>
    <row r="12" spans="1:19" s="260" customFormat="1" ht="54.75" customHeight="1" outlineLevel="1">
      <c r="A12" s="784" t="s">
        <v>963</v>
      </c>
      <c r="B12" s="785"/>
      <c r="C12" s="785"/>
      <c r="D12" s="812" t="s">
        <v>867</v>
      </c>
      <c r="E12" s="812"/>
      <c r="F12" s="812"/>
      <c r="G12" s="812"/>
      <c r="H12" s="812"/>
      <c r="I12" s="812"/>
      <c r="J12" s="276"/>
      <c r="K12" s="275"/>
      <c r="L12" s="275"/>
      <c r="M12" s="275"/>
      <c r="N12" s="275"/>
    </row>
    <row r="13" spans="1:19" s="260" customFormat="1" ht="141.75" customHeight="1" outlineLevel="1">
      <c r="A13" s="325" t="s">
        <v>11</v>
      </c>
      <c r="B13" s="410" t="s">
        <v>1023</v>
      </c>
      <c r="C13" s="285" t="s">
        <v>1222</v>
      </c>
      <c r="D13" s="409"/>
      <c r="E13" s="432"/>
      <c r="F13" s="270" t="s">
        <v>84</v>
      </c>
      <c r="G13" s="431"/>
      <c r="H13" s="430"/>
      <c r="I13" s="316" t="s">
        <v>839</v>
      </c>
      <c r="J13" s="276"/>
      <c r="K13" s="275"/>
      <c r="L13" s="275"/>
      <c r="M13" s="275"/>
      <c r="N13" s="275"/>
    </row>
    <row r="14" spans="1:19" s="260" customFormat="1" ht="64.5" customHeight="1" outlineLevel="1">
      <c r="A14" s="325" t="s">
        <v>306</v>
      </c>
      <c r="B14" s="429" t="s">
        <v>1066</v>
      </c>
      <c r="C14" s="813" t="s">
        <v>1332</v>
      </c>
      <c r="D14" s="409" t="s">
        <v>307</v>
      </c>
      <c r="E14" s="408">
        <v>1892.0549537037036</v>
      </c>
      <c r="F14" s="270" t="s">
        <v>84</v>
      </c>
      <c r="G14" s="303">
        <v>364.28902777777779</v>
      </c>
      <c r="H14" s="268">
        <f>E14-G14</f>
        <v>1527.7659259259258</v>
      </c>
      <c r="I14" s="356"/>
      <c r="J14" s="288" t="s">
        <v>1752</v>
      </c>
      <c r="K14" s="265">
        <v>174.06</v>
      </c>
      <c r="L14" s="264">
        <f>E14+(L$6-1)*K14</f>
        <v>1986.0473537037037</v>
      </c>
      <c r="M14" s="264">
        <f>L14-N14</f>
        <v>1621.7583259259259</v>
      </c>
      <c r="N14" s="264">
        <f>G14</f>
        <v>364.28902777777779</v>
      </c>
    </row>
    <row r="15" spans="1:19" s="260" customFormat="1" ht="62.25" customHeight="1" outlineLevel="1">
      <c r="A15" s="325" t="s">
        <v>308</v>
      </c>
      <c r="B15" s="429" t="s">
        <v>1067</v>
      </c>
      <c r="C15" s="814"/>
      <c r="D15" s="409" t="s">
        <v>307</v>
      </c>
      <c r="E15" s="408">
        <v>1682.2102870370368</v>
      </c>
      <c r="F15" s="270" t="s">
        <v>84</v>
      </c>
      <c r="G15" s="303">
        <v>296.29702777777777</v>
      </c>
      <c r="H15" s="268">
        <f>E15-G15</f>
        <v>1385.9132592592591</v>
      </c>
      <c r="I15" s="356" t="s">
        <v>84</v>
      </c>
      <c r="J15" s="288" t="s">
        <v>1752</v>
      </c>
      <c r="K15" s="265">
        <v>157.04</v>
      </c>
      <c r="L15" s="264">
        <f>E15+(L$6-1)*K15</f>
        <v>1767.0118870370368</v>
      </c>
      <c r="M15" s="264">
        <f>L15-N15</f>
        <v>1470.7148592592589</v>
      </c>
      <c r="N15" s="264">
        <f>G15</f>
        <v>296.29702777777777</v>
      </c>
    </row>
    <row r="16" spans="1:19" s="260" customFormat="1" ht="63.75" customHeight="1" outlineLevel="1">
      <c r="A16" s="325" t="s">
        <v>309</v>
      </c>
      <c r="B16" s="429" t="s">
        <v>1068</v>
      </c>
      <c r="C16" s="815"/>
      <c r="D16" s="409" t="s">
        <v>307</v>
      </c>
      <c r="E16" s="408">
        <v>1620.8372839506173</v>
      </c>
      <c r="F16" s="270" t="s">
        <v>84</v>
      </c>
      <c r="G16" s="303">
        <v>272.94296296296295</v>
      </c>
      <c r="H16" s="268">
        <f>E16-G16</f>
        <v>1347.8943209876543</v>
      </c>
      <c r="I16" s="356" t="s">
        <v>84</v>
      </c>
      <c r="J16" s="288" t="s">
        <v>1752</v>
      </c>
      <c r="K16" s="265">
        <v>151.86000000000001</v>
      </c>
      <c r="L16" s="264">
        <f>E16+(L$6-1)*K16</f>
        <v>1702.8416839506174</v>
      </c>
      <c r="M16" s="264">
        <f>L16-N16</f>
        <v>1429.8987209876545</v>
      </c>
      <c r="N16" s="264">
        <f>G16</f>
        <v>272.94296296296295</v>
      </c>
    </row>
    <row r="17" spans="1:14" s="260" customFormat="1" ht="102.75" customHeight="1" outlineLevel="1">
      <c r="A17" s="325" t="s">
        <v>310</v>
      </c>
      <c r="B17" s="410" t="s">
        <v>654</v>
      </c>
      <c r="C17" s="285" t="s">
        <v>1223</v>
      </c>
      <c r="D17" s="409"/>
      <c r="E17" s="432"/>
      <c r="F17" s="270" t="s">
        <v>84</v>
      </c>
      <c r="G17" s="431"/>
      <c r="H17" s="430"/>
      <c r="I17" s="316" t="s">
        <v>869</v>
      </c>
      <c r="J17" s="276"/>
      <c r="K17" s="275"/>
      <c r="L17" s="275"/>
      <c r="M17" s="275"/>
      <c r="N17" s="275"/>
    </row>
    <row r="18" spans="1:14" s="260" customFormat="1" ht="133.5" customHeight="1" outlineLevel="1">
      <c r="A18" s="325" t="s">
        <v>311</v>
      </c>
      <c r="B18" s="429" t="s">
        <v>776</v>
      </c>
      <c r="C18" s="428" t="s">
        <v>1333</v>
      </c>
      <c r="D18" s="409" t="s">
        <v>307</v>
      </c>
      <c r="E18" s="408">
        <v>2604.1279461279464</v>
      </c>
      <c r="F18" s="270" t="s">
        <v>84</v>
      </c>
      <c r="G18" s="303">
        <v>322.75959595959597</v>
      </c>
      <c r="H18" s="268">
        <f>E18-G18</f>
        <v>2281.3683501683504</v>
      </c>
      <c r="I18" s="68" t="s">
        <v>1063</v>
      </c>
      <c r="J18" s="288" t="s">
        <v>1752</v>
      </c>
      <c r="K18" s="265">
        <v>262.98</v>
      </c>
      <c r="L18" s="264">
        <f>E18+(L$6-1)*K18</f>
        <v>2746.1371461279464</v>
      </c>
      <c r="M18" s="264">
        <f>L18-N18</f>
        <v>2423.3775501683504</v>
      </c>
      <c r="N18" s="264">
        <f>G18</f>
        <v>322.75959595959597</v>
      </c>
    </row>
    <row r="19" spans="1:14" s="260" customFormat="1" ht="48" customHeight="1" outlineLevel="1">
      <c r="A19" s="784" t="s">
        <v>961</v>
      </c>
      <c r="B19" s="785"/>
      <c r="C19" s="785"/>
      <c r="D19" s="803" t="s">
        <v>867</v>
      </c>
      <c r="E19" s="803"/>
      <c r="F19" s="803"/>
      <c r="G19" s="803"/>
      <c r="H19" s="803"/>
      <c r="I19" s="803"/>
      <c r="J19" s="276"/>
      <c r="K19" s="275"/>
      <c r="L19" s="275"/>
      <c r="M19" s="275"/>
      <c r="N19" s="275"/>
    </row>
    <row r="20" spans="1:14" s="260" customFormat="1" ht="99.75" customHeight="1" outlineLevel="1">
      <c r="A20" s="40" t="s">
        <v>312</v>
      </c>
      <c r="B20" s="427" t="s">
        <v>868</v>
      </c>
      <c r="C20" s="426" t="s">
        <v>1334</v>
      </c>
      <c r="D20" s="281"/>
      <c r="E20" s="408"/>
      <c r="F20" s="270" t="s">
        <v>84</v>
      </c>
      <c r="G20" s="303"/>
      <c r="H20" s="268"/>
      <c r="I20" s="316" t="s">
        <v>839</v>
      </c>
      <c r="J20" s="276"/>
      <c r="K20" s="275"/>
      <c r="L20" s="275"/>
      <c r="M20" s="275"/>
      <c r="N20" s="275"/>
    </row>
    <row r="21" spans="1:14" s="260" customFormat="1" ht="63" customHeight="1" outlineLevel="1">
      <c r="A21" s="425" t="s">
        <v>313</v>
      </c>
      <c r="B21" s="424" t="s">
        <v>1064</v>
      </c>
      <c r="C21" s="423"/>
      <c r="D21" s="281" t="s">
        <v>307</v>
      </c>
      <c r="E21" s="408">
        <v>1961.9718697530864</v>
      </c>
      <c r="F21" s="270" t="s">
        <v>84</v>
      </c>
      <c r="G21" s="303">
        <v>426.77217592592592</v>
      </c>
      <c r="H21" s="268">
        <f>E21-G21</f>
        <v>1535.1996938271604</v>
      </c>
      <c r="I21" s="356" t="s">
        <v>84</v>
      </c>
      <c r="J21" s="288" t="s">
        <v>1752</v>
      </c>
      <c r="K21" s="265">
        <v>162.6</v>
      </c>
      <c r="L21" s="264">
        <f>E21+(L$6-1)*K21</f>
        <v>2049.7758697530862</v>
      </c>
      <c r="M21" s="264">
        <f>L21-N21</f>
        <v>1623.0036938271603</v>
      </c>
      <c r="N21" s="264">
        <f>G21</f>
        <v>426.77217592592592</v>
      </c>
    </row>
    <row r="22" spans="1:14" s="260" customFormat="1" ht="64.5" customHeight="1" outlineLevel="1" thickBot="1">
      <c r="A22" s="422" t="s">
        <v>314</v>
      </c>
      <c r="B22" s="421" t="s">
        <v>1065</v>
      </c>
      <c r="C22" s="420"/>
      <c r="D22" s="419" t="s">
        <v>307</v>
      </c>
      <c r="E22" s="418">
        <v>1749.5534151234567</v>
      </c>
      <c r="F22" s="417" t="s">
        <v>84</v>
      </c>
      <c r="G22" s="416">
        <v>342.85821759259261</v>
      </c>
      <c r="H22" s="268">
        <f>E22-G22</f>
        <v>1406.6951975308641</v>
      </c>
      <c r="I22" s="415" t="s">
        <v>84</v>
      </c>
      <c r="J22" s="288" t="s">
        <v>1752</v>
      </c>
      <c r="K22" s="265">
        <v>151.81</v>
      </c>
      <c r="L22" s="264">
        <f>E22+(L$6-1)*K22</f>
        <v>1831.5308151234567</v>
      </c>
      <c r="M22" s="264">
        <f>L22-N22</f>
        <v>1488.6725975308641</v>
      </c>
      <c r="N22" s="264">
        <f>G22</f>
        <v>342.85821759259261</v>
      </c>
    </row>
    <row r="23" spans="1:14" s="260" customFormat="1" ht="26.25" customHeight="1">
      <c r="A23" s="801" t="s">
        <v>1194</v>
      </c>
      <c r="B23" s="802"/>
      <c r="C23" s="802"/>
      <c r="D23" s="406"/>
      <c r="E23" s="414"/>
      <c r="F23" s="413"/>
      <c r="G23" s="412"/>
      <c r="H23" s="412"/>
      <c r="I23" s="411"/>
      <c r="J23" s="276"/>
      <c r="K23" s="275"/>
      <c r="L23" s="275"/>
      <c r="M23" s="275"/>
      <c r="N23" s="275"/>
    </row>
    <row r="24" spans="1:14" s="260" customFormat="1" ht="39.75" customHeight="1" outlineLevel="1">
      <c r="A24" s="784" t="s">
        <v>1091</v>
      </c>
      <c r="B24" s="785"/>
      <c r="C24" s="785"/>
      <c r="D24" s="803" t="s">
        <v>1103</v>
      </c>
      <c r="E24" s="803"/>
      <c r="F24" s="803"/>
      <c r="G24" s="803"/>
      <c r="H24" s="803"/>
      <c r="I24" s="803"/>
      <c r="J24" s="276"/>
      <c r="K24" s="275"/>
      <c r="L24" s="275"/>
      <c r="M24" s="275"/>
      <c r="N24" s="275"/>
    </row>
    <row r="25" spans="1:14" s="260" customFormat="1" ht="270.75" customHeight="1" outlineLevel="1">
      <c r="A25" s="325" t="s">
        <v>12</v>
      </c>
      <c r="B25" s="410" t="s">
        <v>1024</v>
      </c>
      <c r="C25" s="320" t="s">
        <v>1335</v>
      </c>
      <c r="D25" s="409" t="s">
        <v>332</v>
      </c>
      <c r="E25" s="408">
        <v>4036.7723402777774</v>
      </c>
      <c r="F25" s="270" t="s">
        <v>84</v>
      </c>
      <c r="G25" s="303">
        <v>607.30555555555554</v>
      </c>
      <c r="H25" s="268">
        <f>E25-G25</f>
        <v>3429.4667847222217</v>
      </c>
      <c r="I25" s="316" t="s">
        <v>840</v>
      </c>
      <c r="J25" s="266" t="s">
        <v>1751</v>
      </c>
      <c r="K25" s="265">
        <v>1184.72</v>
      </c>
      <c r="L25" s="264">
        <f>E25+(L$5-1)*K25</f>
        <v>4036.7723402777774</v>
      </c>
      <c r="M25" s="264">
        <f>L25-N25</f>
        <v>3429.4667847222217</v>
      </c>
      <c r="N25" s="264">
        <f>G25</f>
        <v>607.30555555555554</v>
      </c>
    </row>
    <row r="26" spans="1:14" s="260" customFormat="1" ht="196.5" customHeight="1" outlineLevel="1">
      <c r="A26" s="325" t="s">
        <v>13</v>
      </c>
      <c r="B26" s="410" t="s">
        <v>962</v>
      </c>
      <c r="C26" s="320" t="s">
        <v>1336</v>
      </c>
      <c r="D26" s="409" t="s">
        <v>332</v>
      </c>
      <c r="E26" s="408">
        <v>5434.4180555555549</v>
      </c>
      <c r="F26" s="270" t="s">
        <v>84</v>
      </c>
      <c r="G26" s="303">
        <v>631.52777777777771</v>
      </c>
      <c r="H26" s="268">
        <f>E26-G26</f>
        <v>4802.8902777777776</v>
      </c>
      <c r="I26" s="68" t="s">
        <v>1062</v>
      </c>
      <c r="J26" s="266" t="s">
        <v>1751</v>
      </c>
      <c r="K26" s="265">
        <v>633.01</v>
      </c>
      <c r="L26" s="264">
        <f>E26+(L$5-1)*K26</f>
        <v>5434.4180555555549</v>
      </c>
      <c r="M26" s="264">
        <f>L26-N26</f>
        <v>4802.8902777777776</v>
      </c>
      <c r="N26" s="264">
        <f>G26</f>
        <v>631.52777777777771</v>
      </c>
    </row>
    <row r="27" spans="1:14" s="260" customFormat="1" ht="253.5" customHeight="1" outlineLevel="1" thickBot="1">
      <c r="A27" s="325" t="s">
        <v>14</v>
      </c>
      <c r="B27" s="410" t="s">
        <v>727</v>
      </c>
      <c r="C27" s="320" t="s">
        <v>1337</v>
      </c>
      <c r="D27" s="409" t="s">
        <v>332</v>
      </c>
      <c r="E27" s="408">
        <v>3896.4592803030305</v>
      </c>
      <c r="F27" s="270" t="s">
        <v>84</v>
      </c>
      <c r="G27" s="303">
        <v>244.69696969696969</v>
      </c>
      <c r="H27" s="268">
        <f>E27-G27</f>
        <v>3651.762310606061</v>
      </c>
      <c r="I27" s="316" t="s">
        <v>870</v>
      </c>
      <c r="J27" s="266" t="s">
        <v>1751</v>
      </c>
      <c r="K27" s="265">
        <v>1389.24</v>
      </c>
      <c r="L27" s="264">
        <f>E27+(L$5-1)*K27</f>
        <v>3896.4592803030305</v>
      </c>
      <c r="M27" s="264">
        <f>L27-N27</f>
        <v>3651.762310606061</v>
      </c>
      <c r="N27" s="264">
        <f>G27</f>
        <v>244.69696969696969</v>
      </c>
    </row>
    <row r="28" spans="1:14" s="260" customFormat="1" ht="107.25" customHeight="1" outlineLevel="1" thickBot="1">
      <c r="A28" s="804" t="s">
        <v>631</v>
      </c>
      <c r="B28" s="805"/>
      <c r="C28" s="805"/>
      <c r="D28" s="805"/>
      <c r="E28" s="805"/>
      <c r="F28" s="805"/>
      <c r="G28" s="805"/>
      <c r="H28" s="805"/>
      <c r="I28" s="805"/>
      <c r="J28" s="276"/>
      <c r="K28" s="275"/>
      <c r="L28" s="275"/>
      <c r="M28" s="275"/>
      <c r="N28" s="275"/>
    </row>
    <row r="29" spans="1:14" s="260" customFormat="1" ht="26.25" customHeight="1">
      <c r="A29" s="801" t="s">
        <v>1195</v>
      </c>
      <c r="B29" s="802"/>
      <c r="C29" s="802"/>
      <c r="D29" s="405"/>
      <c r="E29" s="407"/>
      <c r="F29" s="405"/>
      <c r="G29" s="406"/>
      <c r="H29" s="406"/>
      <c r="I29" s="405"/>
      <c r="J29" s="276"/>
      <c r="K29" s="275"/>
      <c r="L29" s="275"/>
      <c r="M29" s="275"/>
      <c r="N29" s="275"/>
    </row>
    <row r="30" spans="1:14" s="260" customFormat="1" ht="21.75" customHeight="1" outlineLevel="1">
      <c r="A30" s="806" t="s">
        <v>1095</v>
      </c>
      <c r="B30" s="807"/>
      <c r="C30" s="807"/>
      <c r="D30" s="807"/>
      <c r="E30" s="807"/>
      <c r="F30" s="807"/>
      <c r="G30" s="807"/>
      <c r="H30" s="807"/>
      <c r="I30" s="807"/>
      <c r="J30" s="276"/>
      <c r="K30" s="275"/>
      <c r="L30" s="275"/>
      <c r="M30" s="275"/>
      <c r="N30" s="275"/>
    </row>
    <row r="31" spans="1:14" s="260" customFormat="1" ht="177.75" customHeight="1" outlineLevel="1">
      <c r="A31" s="375" t="s">
        <v>15</v>
      </c>
      <c r="B31" s="397" t="s">
        <v>333</v>
      </c>
      <c r="C31" s="396" t="s">
        <v>1436</v>
      </c>
      <c r="D31" s="395"/>
      <c r="E31" s="404"/>
      <c r="F31" s="270" t="s">
        <v>84</v>
      </c>
      <c r="G31" s="403"/>
      <c r="H31" s="402"/>
      <c r="I31" s="391" t="s">
        <v>728</v>
      </c>
      <c r="J31" s="276"/>
      <c r="K31" s="275"/>
      <c r="L31" s="275"/>
      <c r="M31" s="275"/>
      <c r="N31" s="275"/>
    </row>
    <row r="32" spans="1:14" s="260" customFormat="1" ht="31.15" customHeight="1" outlineLevel="1">
      <c r="A32" s="390" t="s">
        <v>334</v>
      </c>
      <c r="B32" s="389" t="s">
        <v>1338</v>
      </c>
      <c r="C32" s="388"/>
      <c r="D32" s="387" t="s">
        <v>86</v>
      </c>
      <c r="E32" s="386">
        <v>256227.92758799999</v>
      </c>
      <c r="F32" s="270">
        <v>96397.156799999997</v>
      </c>
      <c r="G32" s="385">
        <v>25963.145999999997</v>
      </c>
      <c r="H32" s="268">
        <f>E32-G32</f>
        <v>230264.78158799998</v>
      </c>
      <c r="I32" s="384" t="s">
        <v>84</v>
      </c>
      <c r="J32" s="266" t="s">
        <v>1751</v>
      </c>
      <c r="K32" s="265">
        <f>F32*0.8</f>
        <v>77117.725439999995</v>
      </c>
      <c r="L32" s="264">
        <f>E32+(L$5-1)*K32</f>
        <v>256227.92758799999</v>
      </c>
      <c r="M32" s="264">
        <f>L32-N32</f>
        <v>230264.78158799998</v>
      </c>
      <c r="N32" s="264">
        <f>G32</f>
        <v>25963.145999999997</v>
      </c>
    </row>
    <row r="33" spans="1:14" s="260" customFormat="1" ht="31.15" customHeight="1" outlineLevel="1">
      <c r="A33" s="390" t="s">
        <v>335</v>
      </c>
      <c r="B33" s="389" t="s">
        <v>116</v>
      </c>
      <c r="C33" s="388"/>
      <c r="D33" s="387" t="s">
        <v>86</v>
      </c>
      <c r="E33" s="386">
        <v>278123.42483999999</v>
      </c>
      <c r="F33" s="270">
        <v>104603.946</v>
      </c>
      <c r="G33" s="385">
        <v>28181.779999999995</v>
      </c>
      <c r="H33" s="268">
        <f>E33-G33</f>
        <v>249941.64483999999</v>
      </c>
      <c r="I33" s="384" t="s">
        <v>84</v>
      </c>
      <c r="J33" s="266" t="s">
        <v>1751</v>
      </c>
      <c r="K33" s="265">
        <f>F33*0.8</f>
        <v>83683.156799999997</v>
      </c>
      <c r="L33" s="264">
        <f>E33+(L$5-1)*K33</f>
        <v>278123.42483999999</v>
      </c>
      <c r="M33" s="264">
        <f>L33-N33</f>
        <v>249941.64483999999</v>
      </c>
      <c r="N33" s="264">
        <f>G33</f>
        <v>28181.779999999995</v>
      </c>
    </row>
    <row r="34" spans="1:14" s="260" customFormat="1" ht="31.15" customHeight="1" outlineLevel="1">
      <c r="A34" s="390" t="s">
        <v>336</v>
      </c>
      <c r="B34" s="389" t="s">
        <v>1445</v>
      </c>
      <c r="C34" s="388"/>
      <c r="D34" s="387" t="s">
        <v>86</v>
      </c>
      <c r="E34" s="386">
        <v>305278.23506999994</v>
      </c>
      <c r="F34" s="270">
        <v>114614.64199999999</v>
      </c>
      <c r="G34" s="385">
        <v>31285.21</v>
      </c>
      <c r="H34" s="268">
        <f>E34-G34</f>
        <v>273993.02506999992</v>
      </c>
      <c r="I34" s="384" t="s">
        <v>84</v>
      </c>
      <c r="J34" s="266" t="s">
        <v>1751</v>
      </c>
      <c r="K34" s="265">
        <f>F34*0.8</f>
        <v>91691.713600000003</v>
      </c>
      <c r="L34" s="264">
        <f>E34+(L$5-1)*K34</f>
        <v>305278.23506999994</v>
      </c>
      <c r="M34" s="264">
        <f>L34-N34</f>
        <v>273993.02506999992</v>
      </c>
      <c r="N34" s="264">
        <f>G34</f>
        <v>31285.21</v>
      </c>
    </row>
    <row r="35" spans="1:14" s="260" customFormat="1" ht="31.15" customHeight="1" outlineLevel="1">
      <c r="A35" s="390" t="s">
        <v>1340</v>
      </c>
      <c r="B35" s="389" t="s">
        <v>1339</v>
      </c>
      <c r="C35" s="388"/>
      <c r="D35" s="387" t="s">
        <v>86</v>
      </c>
      <c r="E35" s="386">
        <v>312262.24739999993</v>
      </c>
      <c r="F35" s="270">
        <v>117708.45599999999</v>
      </c>
      <c r="G35" s="385">
        <v>32369.149999999998</v>
      </c>
      <c r="H35" s="268">
        <f>E35-G35</f>
        <v>279893.09739999991</v>
      </c>
      <c r="I35" s="384" t="s">
        <v>84</v>
      </c>
      <c r="J35" s="266" t="s">
        <v>1751</v>
      </c>
      <c r="K35" s="265">
        <f>F35*0.8</f>
        <v>94166.764800000004</v>
      </c>
      <c r="L35" s="264">
        <f>E35+(L$5-1)*K35</f>
        <v>312262.24739999993</v>
      </c>
      <c r="M35" s="264">
        <f>L35-N35</f>
        <v>279893.09739999991</v>
      </c>
      <c r="N35" s="264">
        <f>G35</f>
        <v>32369.149999999998</v>
      </c>
    </row>
    <row r="36" spans="1:14" s="260" customFormat="1" ht="31.15" customHeight="1" outlineLevel="1">
      <c r="A36" s="390" t="s">
        <v>1341</v>
      </c>
      <c r="B36" s="389" t="s">
        <v>1446</v>
      </c>
      <c r="C36" s="388"/>
      <c r="D36" s="387" t="s">
        <v>86</v>
      </c>
      <c r="E36" s="386">
        <v>377149.44802500005</v>
      </c>
      <c r="F36" s="386">
        <v>178035.16499999998</v>
      </c>
      <c r="G36" s="386">
        <v>39550.445000000007</v>
      </c>
      <c r="H36" s="268">
        <f>E36-G36</f>
        <v>337599.00302500004</v>
      </c>
      <c r="I36" s="384"/>
      <c r="J36" s="266" t="s">
        <v>1751</v>
      </c>
      <c r="K36" s="265">
        <f>F36*0.8</f>
        <v>142428.13199999998</v>
      </c>
      <c r="L36" s="264">
        <f>E36+(L$5-1)*K36</f>
        <v>377149.44802500005</v>
      </c>
      <c r="M36" s="264">
        <f>L36-N36</f>
        <v>337599.00302500004</v>
      </c>
      <c r="N36" s="264">
        <f>G36</f>
        <v>39550.445000000007</v>
      </c>
    </row>
    <row r="37" spans="1:14" s="260" customFormat="1" ht="215.25" customHeight="1" outlineLevel="1">
      <c r="A37" s="375" t="s">
        <v>16</v>
      </c>
      <c r="B37" s="397" t="s">
        <v>893</v>
      </c>
      <c r="C37" s="396" t="s">
        <v>1437</v>
      </c>
      <c r="D37" s="395"/>
      <c r="E37" s="394"/>
      <c r="F37" s="270" t="s">
        <v>84</v>
      </c>
      <c r="G37" s="399"/>
      <c r="H37" s="401"/>
      <c r="I37" s="391" t="s">
        <v>728</v>
      </c>
      <c r="J37" s="276"/>
      <c r="K37" s="265"/>
      <c r="L37" s="275"/>
      <c r="M37" s="275"/>
      <c r="N37" s="275"/>
    </row>
    <row r="38" spans="1:14" s="260" customFormat="1" ht="32.25" customHeight="1" outlineLevel="1">
      <c r="A38" s="321" t="s">
        <v>337</v>
      </c>
      <c r="B38" s="389" t="s">
        <v>1338</v>
      </c>
      <c r="C38" s="388"/>
      <c r="D38" s="306" t="s">
        <v>86</v>
      </c>
      <c r="E38" s="400">
        <v>607821.65500000014</v>
      </c>
      <c r="F38" s="270">
        <v>192249.22999999998</v>
      </c>
      <c r="G38" s="399">
        <v>110262.15</v>
      </c>
      <c r="H38" s="268">
        <f>E38-G38</f>
        <v>497559.50500000012</v>
      </c>
      <c r="I38" s="398" t="s">
        <v>84</v>
      </c>
      <c r="J38" s="266" t="s">
        <v>1751</v>
      </c>
      <c r="K38" s="265">
        <f>F38*0.8</f>
        <v>153799.38399999999</v>
      </c>
      <c r="L38" s="264">
        <f>E38+(L$5-1)*K38</f>
        <v>607821.65500000014</v>
      </c>
      <c r="M38" s="264">
        <f>L38-N38</f>
        <v>497559.50500000012</v>
      </c>
      <c r="N38" s="264">
        <f>G38</f>
        <v>110262.15</v>
      </c>
    </row>
    <row r="39" spans="1:14" s="260" customFormat="1" ht="31.15" customHeight="1" outlineLevel="1">
      <c r="A39" s="321" t="s">
        <v>338</v>
      </c>
      <c r="B39" s="389" t="s">
        <v>116</v>
      </c>
      <c r="C39" s="388"/>
      <c r="D39" s="306" t="s">
        <v>86</v>
      </c>
      <c r="E39" s="400">
        <v>640574.49199999997</v>
      </c>
      <c r="F39" s="270">
        <v>211673.696</v>
      </c>
      <c r="G39" s="399">
        <v>110262.15</v>
      </c>
      <c r="H39" s="268">
        <f>E39-G39</f>
        <v>530312.34199999995</v>
      </c>
      <c r="I39" s="398" t="s">
        <v>84</v>
      </c>
      <c r="J39" s="266" t="s">
        <v>1751</v>
      </c>
      <c r="K39" s="265">
        <f>F39*0.8</f>
        <v>169338.95680000001</v>
      </c>
      <c r="L39" s="264">
        <f>E39+(L$5-1)*K39</f>
        <v>640574.49199999997</v>
      </c>
      <c r="M39" s="264">
        <f>L39-N39</f>
        <v>530312.34199999995</v>
      </c>
      <c r="N39" s="264">
        <f>G39</f>
        <v>110262.15</v>
      </c>
    </row>
    <row r="40" spans="1:14" s="260" customFormat="1" ht="31.15" customHeight="1" outlineLevel="1">
      <c r="A40" s="321" t="s">
        <v>339</v>
      </c>
      <c r="B40" s="389" t="s">
        <v>1445</v>
      </c>
      <c r="C40" s="388"/>
      <c r="D40" s="306" t="s">
        <v>86</v>
      </c>
      <c r="E40" s="400">
        <v>675725.5</v>
      </c>
      <c r="F40" s="270">
        <v>225084.44999999998</v>
      </c>
      <c r="G40" s="399">
        <v>114806.80333333334</v>
      </c>
      <c r="H40" s="268">
        <f>E40-G40</f>
        <v>560918.69666666666</v>
      </c>
      <c r="I40" s="398" t="s">
        <v>84</v>
      </c>
      <c r="J40" s="266" t="s">
        <v>1751</v>
      </c>
      <c r="K40" s="265">
        <f>F40*0.8</f>
        <v>180067.56</v>
      </c>
      <c r="L40" s="264">
        <f>E40+(L$5-1)*K40</f>
        <v>675725.5</v>
      </c>
      <c r="M40" s="264">
        <f>L40-N40</f>
        <v>560918.69666666666</v>
      </c>
      <c r="N40" s="264">
        <f>G40</f>
        <v>114806.80333333334</v>
      </c>
    </row>
    <row r="41" spans="1:14" s="260" customFormat="1" ht="31.15" customHeight="1" outlineLevel="1">
      <c r="A41" s="321" t="s">
        <v>1342</v>
      </c>
      <c r="B41" s="389" t="s">
        <v>1339</v>
      </c>
      <c r="C41" s="388"/>
      <c r="D41" s="306" t="s">
        <v>86</v>
      </c>
      <c r="E41" s="400">
        <v>684987.97499999998</v>
      </c>
      <c r="F41" s="270">
        <v>228837.41999999998</v>
      </c>
      <c r="G41" s="399">
        <v>114806.80333333334</v>
      </c>
      <c r="H41" s="268">
        <f>E41-G41</f>
        <v>570181.17166666663</v>
      </c>
      <c r="I41" s="398" t="s">
        <v>84</v>
      </c>
      <c r="J41" s="266" t="s">
        <v>1751</v>
      </c>
      <c r="K41" s="265">
        <f>F41*0.8</f>
        <v>183069.93599999999</v>
      </c>
      <c r="L41" s="264">
        <f>E41+(L$5-1)*K41</f>
        <v>684987.97499999998</v>
      </c>
      <c r="M41" s="264">
        <f>L41-N41</f>
        <v>570181.17166666663</v>
      </c>
      <c r="N41" s="264">
        <f>G41</f>
        <v>114806.80333333334</v>
      </c>
    </row>
    <row r="42" spans="1:14" s="260" customFormat="1" ht="31.15" customHeight="1" outlineLevel="1">
      <c r="A42" s="321" t="s">
        <v>1343</v>
      </c>
      <c r="B42" s="389" t="s">
        <v>1446</v>
      </c>
      <c r="C42" s="388"/>
      <c r="D42" s="306" t="s">
        <v>86</v>
      </c>
      <c r="E42" s="400">
        <v>725868.60100000002</v>
      </c>
      <c r="F42" s="270">
        <v>288297.09700000001</v>
      </c>
      <c r="G42" s="399">
        <v>114806.80333333334</v>
      </c>
      <c r="H42" s="268">
        <f>E42-G42</f>
        <v>611061.79766666668</v>
      </c>
      <c r="I42" s="398" t="s">
        <v>84</v>
      </c>
      <c r="J42" s="266" t="s">
        <v>1751</v>
      </c>
      <c r="K42" s="265">
        <f>F42*0.8</f>
        <v>230637.67760000002</v>
      </c>
      <c r="L42" s="264">
        <f>E42+(L$5-1)*K42</f>
        <v>725868.60100000002</v>
      </c>
      <c r="M42" s="264">
        <f>L42-N42</f>
        <v>611061.79766666668</v>
      </c>
      <c r="N42" s="264">
        <f>G42</f>
        <v>114806.80333333334</v>
      </c>
    </row>
    <row r="43" spans="1:14" s="260" customFormat="1" ht="174" customHeight="1" outlineLevel="1">
      <c r="A43" s="375" t="s">
        <v>17</v>
      </c>
      <c r="B43" s="397" t="s">
        <v>340</v>
      </c>
      <c r="C43" s="396" t="s">
        <v>1438</v>
      </c>
      <c r="D43" s="395"/>
      <c r="E43" s="394"/>
      <c r="F43" s="393"/>
      <c r="G43" s="393"/>
      <c r="H43" s="392"/>
      <c r="I43" s="391" t="s">
        <v>728</v>
      </c>
      <c r="J43" s="276"/>
      <c r="K43" s="265"/>
      <c r="L43" s="275"/>
      <c r="M43" s="275"/>
      <c r="N43" s="275"/>
    </row>
    <row r="44" spans="1:14" s="260" customFormat="1" ht="31.15" customHeight="1" outlineLevel="1">
      <c r="A44" s="390" t="s">
        <v>341</v>
      </c>
      <c r="B44" s="389" t="s">
        <v>1338</v>
      </c>
      <c r="C44" s="388"/>
      <c r="D44" s="387" t="s">
        <v>86</v>
      </c>
      <c r="E44" s="386">
        <v>337259.30976000003</v>
      </c>
      <c r="F44" s="270">
        <v>115027.47</v>
      </c>
      <c r="G44" s="385">
        <v>34173.920000000006</v>
      </c>
      <c r="H44" s="268">
        <f>E44-G44</f>
        <v>303085.38976000005</v>
      </c>
      <c r="I44" s="384" t="s">
        <v>84</v>
      </c>
      <c r="J44" s="266" t="s">
        <v>1751</v>
      </c>
      <c r="K44" s="265">
        <f>F44*0.8</f>
        <v>92021.97600000001</v>
      </c>
      <c r="L44" s="264">
        <f>E44+(L$5-1)*K44</f>
        <v>337259.30976000003</v>
      </c>
      <c r="M44" s="264">
        <f>L44-N44</f>
        <v>303085.38976000005</v>
      </c>
      <c r="N44" s="264">
        <f>G44</f>
        <v>34173.920000000006</v>
      </c>
    </row>
    <row r="45" spans="1:14" s="260" customFormat="1" ht="31.15" customHeight="1" outlineLevel="1">
      <c r="A45" s="390" t="s">
        <v>342</v>
      </c>
      <c r="B45" s="389" t="s">
        <v>116</v>
      </c>
      <c r="C45" s="388"/>
      <c r="D45" s="387" t="s">
        <v>86</v>
      </c>
      <c r="E45" s="386">
        <v>374139.71909999999</v>
      </c>
      <c r="F45" s="270">
        <v>122557.092</v>
      </c>
      <c r="G45" s="385">
        <v>37910.949999999997</v>
      </c>
      <c r="H45" s="268">
        <f>E45-G45</f>
        <v>336228.76909999998</v>
      </c>
      <c r="I45" s="384" t="s">
        <v>84</v>
      </c>
      <c r="J45" s="266" t="s">
        <v>1751</v>
      </c>
      <c r="K45" s="265">
        <f>F45*0.8</f>
        <v>98045.673600000009</v>
      </c>
      <c r="L45" s="264">
        <f>E45+(L$5-1)*K45</f>
        <v>374139.71909999999</v>
      </c>
      <c r="M45" s="264">
        <f>L45-N45</f>
        <v>336228.76909999998</v>
      </c>
      <c r="N45" s="264">
        <f>G45</f>
        <v>37910.949999999997</v>
      </c>
    </row>
    <row r="46" spans="1:14" s="260" customFormat="1" ht="31.15" customHeight="1" outlineLevel="1">
      <c r="A46" s="390" t="s">
        <v>343</v>
      </c>
      <c r="B46" s="389" t="s">
        <v>1445</v>
      </c>
      <c r="C46" s="388"/>
      <c r="D46" s="387" t="s">
        <v>86</v>
      </c>
      <c r="E46" s="386">
        <v>422100.60575999995</v>
      </c>
      <c r="F46" s="270">
        <v>132142.00049999999</v>
      </c>
      <c r="G46" s="385">
        <v>43257.279999999999</v>
      </c>
      <c r="H46" s="268">
        <f>E46-G46</f>
        <v>378843.32575999992</v>
      </c>
      <c r="I46" s="384" t="s">
        <v>84</v>
      </c>
      <c r="J46" s="266" t="s">
        <v>1751</v>
      </c>
      <c r="K46" s="265">
        <f>F46*0.8</f>
        <v>105713.6004</v>
      </c>
      <c r="L46" s="264">
        <f>E46+(L$5-1)*K46</f>
        <v>422100.60575999995</v>
      </c>
      <c r="M46" s="264">
        <f>L46-N46</f>
        <v>378843.32575999992</v>
      </c>
      <c r="N46" s="264">
        <f>G46</f>
        <v>43257.279999999999</v>
      </c>
    </row>
    <row r="47" spans="1:14" s="260" customFormat="1" ht="31.15" customHeight="1" outlineLevel="1">
      <c r="A47" s="390" t="s">
        <v>1344</v>
      </c>
      <c r="B47" s="389" t="s">
        <v>1339</v>
      </c>
      <c r="C47" s="388"/>
      <c r="D47" s="387" t="s">
        <v>86</v>
      </c>
      <c r="E47" s="386">
        <v>433861.63295999996</v>
      </c>
      <c r="F47" s="270">
        <v>133711.89600000001</v>
      </c>
      <c r="G47" s="385">
        <v>44974.159999999996</v>
      </c>
      <c r="H47" s="268">
        <f>E47-G47</f>
        <v>388887.47295999998</v>
      </c>
      <c r="I47" s="384"/>
      <c r="J47" s="266" t="s">
        <v>1751</v>
      </c>
      <c r="K47" s="265">
        <f>F47*0.8</f>
        <v>106969.51680000001</v>
      </c>
      <c r="L47" s="264">
        <f>E47+(L$5-1)*K47</f>
        <v>433861.63295999996</v>
      </c>
      <c r="M47" s="264">
        <f>L47-N47</f>
        <v>388887.47295999998</v>
      </c>
      <c r="N47" s="264">
        <f>G47</f>
        <v>44974.159999999996</v>
      </c>
    </row>
    <row r="48" spans="1:14" s="260" customFormat="1" ht="31.15" customHeight="1" outlineLevel="1" thickBot="1">
      <c r="A48" s="390" t="s">
        <v>1345</v>
      </c>
      <c r="B48" s="389" t="s">
        <v>1446</v>
      </c>
      <c r="C48" s="388"/>
      <c r="D48" s="387" t="s">
        <v>86</v>
      </c>
      <c r="E48" s="386">
        <v>442071.06142500002</v>
      </c>
      <c r="F48" s="270">
        <v>191967.3</v>
      </c>
      <c r="G48" s="385">
        <v>46358.565000000002</v>
      </c>
      <c r="H48" s="268">
        <f>E48-G48</f>
        <v>395712.49642500002</v>
      </c>
      <c r="I48" s="384"/>
      <c r="J48" s="266" t="s">
        <v>1751</v>
      </c>
      <c r="K48" s="265">
        <f>F48*0.8</f>
        <v>153573.84</v>
      </c>
      <c r="L48" s="264">
        <f>E48+(L$5-1)*K48</f>
        <v>442071.06142500002</v>
      </c>
      <c r="M48" s="264">
        <f>L48-N48</f>
        <v>395712.49642500002</v>
      </c>
      <c r="N48" s="264">
        <f>G48</f>
        <v>46358.565000000002</v>
      </c>
    </row>
    <row r="49" spans="1:14" s="260" customFormat="1" ht="26.25" customHeight="1">
      <c r="A49" s="801" t="s">
        <v>1092</v>
      </c>
      <c r="B49" s="802"/>
      <c r="C49" s="802"/>
      <c r="D49" s="802"/>
      <c r="E49" s="802"/>
      <c r="F49" s="802"/>
      <c r="G49" s="802"/>
      <c r="H49" s="802"/>
      <c r="I49" s="802"/>
      <c r="J49" s="276"/>
      <c r="K49" s="265"/>
      <c r="L49" s="275"/>
      <c r="M49" s="275"/>
      <c r="N49" s="275"/>
    </row>
    <row r="50" spans="1:14" s="260" customFormat="1" ht="258.75" customHeight="1" outlineLevel="1">
      <c r="A50" s="375" t="s">
        <v>19</v>
      </c>
      <c r="B50" s="369" t="s">
        <v>1197</v>
      </c>
      <c r="C50" s="354" t="s">
        <v>1439</v>
      </c>
      <c r="D50" s="331"/>
      <c r="E50" s="383"/>
      <c r="F50" s="382"/>
      <c r="G50" s="382"/>
      <c r="H50" s="381"/>
      <c r="I50" s="366" t="s">
        <v>1216</v>
      </c>
      <c r="J50" s="380"/>
      <c r="K50" s="265"/>
      <c r="L50" s="275"/>
      <c r="M50" s="275"/>
      <c r="N50" s="275"/>
    </row>
    <row r="51" spans="1:14" s="260" customFormat="1" ht="31.15" customHeight="1" outlineLevel="1">
      <c r="A51" s="321" t="s">
        <v>376</v>
      </c>
      <c r="B51" s="351" t="s">
        <v>112</v>
      </c>
      <c r="C51" s="273"/>
      <c r="D51" s="272" t="s">
        <v>1016</v>
      </c>
      <c r="E51" s="318">
        <v>194767.40361000004</v>
      </c>
      <c r="F51" s="345">
        <v>55531.25361</v>
      </c>
      <c r="G51" s="345">
        <v>33285.15</v>
      </c>
      <c r="H51" s="268">
        <f t="shared" ref="H51:H57" si="0">E51-G51</f>
        <v>161482.25361000004</v>
      </c>
      <c r="I51" s="365"/>
      <c r="J51" s="266" t="s">
        <v>1751</v>
      </c>
      <c r="K51" s="265">
        <f t="shared" ref="K51:K57" si="1">F51*0.8</f>
        <v>44425.002888000003</v>
      </c>
      <c r="L51" s="264">
        <f t="shared" ref="L51:L57" si="2">E51+(L$5-1)*K51</f>
        <v>194767.40361000004</v>
      </c>
      <c r="M51" s="264">
        <f t="shared" ref="M51:M57" si="3">L51-N51</f>
        <v>161482.25361000004</v>
      </c>
      <c r="N51" s="264">
        <f t="shared" ref="N51:N57" si="4">G51</f>
        <v>33285.15</v>
      </c>
    </row>
    <row r="52" spans="1:14" s="260" customFormat="1" ht="31.15" customHeight="1" outlineLevel="1">
      <c r="A52" s="321" t="s">
        <v>377</v>
      </c>
      <c r="B52" s="351" t="s">
        <v>116</v>
      </c>
      <c r="C52" s="273"/>
      <c r="D52" s="272" t="s">
        <v>1016</v>
      </c>
      <c r="E52" s="318">
        <v>204981.30183000001</v>
      </c>
      <c r="F52" s="345">
        <v>62685.151830000003</v>
      </c>
      <c r="G52" s="345">
        <v>33285.15</v>
      </c>
      <c r="H52" s="268">
        <f t="shared" si="0"/>
        <v>171696.15183000002</v>
      </c>
      <c r="I52" s="365"/>
      <c r="J52" s="266" t="s">
        <v>1751</v>
      </c>
      <c r="K52" s="265">
        <f t="shared" si="1"/>
        <v>50148.121464000003</v>
      </c>
      <c r="L52" s="264">
        <f t="shared" si="2"/>
        <v>204981.30183000001</v>
      </c>
      <c r="M52" s="264">
        <f t="shared" si="3"/>
        <v>171696.15183000002</v>
      </c>
      <c r="N52" s="264">
        <f t="shared" si="4"/>
        <v>33285.15</v>
      </c>
    </row>
    <row r="53" spans="1:14" s="260" customFormat="1" ht="31.15" customHeight="1" outlineLevel="1">
      <c r="A53" s="321" t="s">
        <v>378</v>
      </c>
      <c r="B53" s="351" t="s">
        <v>117</v>
      </c>
      <c r="C53" s="273"/>
      <c r="D53" s="272" t="s">
        <v>1016</v>
      </c>
      <c r="E53" s="318">
        <v>212590.69914783997</v>
      </c>
      <c r="F53" s="345">
        <v>68398.390347839988</v>
      </c>
      <c r="G53" s="345">
        <v>33285.15</v>
      </c>
      <c r="H53" s="268">
        <f t="shared" si="0"/>
        <v>179305.54914783998</v>
      </c>
      <c r="I53" s="365"/>
      <c r="J53" s="266" t="s">
        <v>1751</v>
      </c>
      <c r="K53" s="265">
        <f t="shared" si="1"/>
        <v>54718.712278271996</v>
      </c>
      <c r="L53" s="264">
        <f t="shared" si="2"/>
        <v>212590.69914783997</v>
      </c>
      <c r="M53" s="264">
        <f t="shared" si="3"/>
        <v>179305.54914783998</v>
      </c>
      <c r="N53" s="264">
        <f t="shared" si="4"/>
        <v>33285.15</v>
      </c>
    </row>
    <row r="54" spans="1:14" s="260" customFormat="1" ht="31.15" customHeight="1" outlineLevel="1">
      <c r="A54" s="321" t="s">
        <v>379</v>
      </c>
      <c r="B54" s="351" t="s">
        <v>118</v>
      </c>
      <c r="C54" s="273"/>
      <c r="D54" s="272" t="s">
        <v>1016</v>
      </c>
      <c r="E54" s="318">
        <v>223132.87090593</v>
      </c>
      <c r="F54" s="345">
        <v>77653.366755929994</v>
      </c>
      <c r="G54" s="270">
        <v>33285.15</v>
      </c>
      <c r="H54" s="268">
        <f t="shared" si="0"/>
        <v>189847.72090593001</v>
      </c>
      <c r="I54" s="365"/>
      <c r="J54" s="266" t="s">
        <v>1751</v>
      </c>
      <c r="K54" s="265">
        <f t="shared" si="1"/>
        <v>62122.693404744001</v>
      </c>
      <c r="L54" s="264">
        <f t="shared" si="2"/>
        <v>223132.87090593</v>
      </c>
      <c r="M54" s="264">
        <f t="shared" si="3"/>
        <v>189847.72090593001</v>
      </c>
      <c r="N54" s="264">
        <f t="shared" si="4"/>
        <v>33285.15</v>
      </c>
    </row>
    <row r="55" spans="1:14" s="260" customFormat="1" ht="31.15" customHeight="1" outlineLevel="1">
      <c r="A55" s="321" t="s">
        <v>380</v>
      </c>
      <c r="B55" s="351" t="s">
        <v>119</v>
      </c>
      <c r="C55" s="273"/>
      <c r="D55" s="272" t="s">
        <v>1016</v>
      </c>
      <c r="E55" s="318">
        <v>241982.37278899999</v>
      </c>
      <c r="F55" s="345">
        <v>90724.307288999989</v>
      </c>
      <c r="G55" s="270">
        <v>33285.15</v>
      </c>
      <c r="H55" s="268">
        <f t="shared" si="0"/>
        <v>208697.22278899999</v>
      </c>
      <c r="I55" s="365"/>
      <c r="J55" s="266" t="s">
        <v>1751</v>
      </c>
      <c r="K55" s="265">
        <f t="shared" si="1"/>
        <v>72579.445831199992</v>
      </c>
      <c r="L55" s="264">
        <f t="shared" si="2"/>
        <v>241982.37278899999</v>
      </c>
      <c r="M55" s="264">
        <f t="shared" si="3"/>
        <v>208697.22278899999</v>
      </c>
      <c r="N55" s="264">
        <f t="shared" si="4"/>
        <v>33285.15</v>
      </c>
    </row>
    <row r="56" spans="1:14" s="260" customFormat="1" ht="31.15" customHeight="1" outlineLevel="1">
      <c r="A56" s="321" t="s">
        <v>381</v>
      </c>
      <c r="B56" s="351" t="s">
        <v>120</v>
      </c>
      <c r="C56" s="273"/>
      <c r="D56" s="272" t="s">
        <v>1016</v>
      </c>
      <c r="E56" s="318">
        <v>306346.06567920005</v>
      </c>
      <c r="F56" s="345">
        <v>135199.3109292</v>
      </c>
      <c r="G56" s="270">
        <v>33285.15</v>
      </c>
      <c r="H56" s="268">
        <f t="shared" si="0"/>
        <v>273060.91567920003</v>
      </c>
      <c r="I56" s="365"/>
      <c r="J56" s="266" t="s">
        <v>1751</v>
      </c>
      <c r="K56" s="265">
        <f t="shared" si="1"/>
        <v>108159.44874336</v>
      </c>
      <c r="L56" s="264">
        <f t="shared" si="2"/>
        <v>306346.06567920005</v>
      </c>
      <c r="M56" s="264">
        <f t="shared" si="3"/>
        <v>273060.91567920003</v>
      </c>
      <c r="N56" s="264">
        <f t="shared" si="4"/>
        <v>33285.15</v>
      </c>
    </row>
    <row r="57" spans="1:14" s="260" customFormat="1" ht="31.15" customHeight="1" outlineLevel="1">
      <c r="A57" s="321" t="s">
        <v>382</v>
      </c>
      <c r="B57" s="379" t="s">
        <v>1347</v>
      </c>
      <c r="C57" s="273"/>
      <c r="D57" s="272" t="s">
        <v>1016</v>
      </c>
      <c r="E57" s="318">
        <v>371934.80672877003</v>
      </c>
      <c r="F57" s="345">
        <v>175860.15827877002</v>
      </c>
      <c r="G57" s="270">
        <v>33285.15</v>
      </c>
      <c r="H57" s="268">
        <f t="shared" si="0"/>
        <v>338649.65672877</v>
      </c>
      <c r="I57" s="365"/>
      <c r="J57" s="266" t="s">
        <v>1751</v>
      </c>
      <c r="K57" s="265">
        <f t="shared" si="1"/>
        <v>140688.12662301603</v>
      </c>
      <c r="L57" s="264">
        <f t="shared" si="2"/>
        <v>371934.80672877003</v>
      </c>
      <c r="M57" s="264">
        <f t="shared" si="3"/>
        <v>338649.65672877</v>
      </c>
      <c r="N57" s="264">
        <f t="shared" si="4"/>
        <v>33285.15</v>
      </c>
    </row>
    <row r="58" spans="1:14" s="260" customFormat="1" ht="288" customHeight="1" outlineLevel="1">
      <c r="A58" s="375" t="s">
        <v>20</v>
      </c>
      <c r="B58" s="369" t="s">
        <v>1196</v>
      </c>
      <c r="C58" s="354" t="s">
        <v>1440</v>
      </c>
      <c r="D58" s="331"/>
      <c r="E58" s="376"/>
      <c r="F58" s="376"/>
      <c r="G58" s="367"/>
      <c r="H58" s="367"/>
      <c r="I58" s="366" t="s">
        <v>1214</v>
      </c>
      <c r="J58" s="276"/>
      <c r="K58" s="265"/>
      <c r="L58" s="275"/>
      <c r="M58" s="275"/>
      <c r="N58" s="275"/>
    </row>
    <row r="59" spans="1:14" s="260" customFormat="1" ht="31.15" customHeight="1" outlineLevel="1">
      <c r="A59" s="321" t="s">
        <v>383</v>
      </c>
      <c r="B59" s="351" t="s">
        <v>112</v>
      </c>
      <c r="C59" s="373"/>
      <c r="D59" s="272" t="s">
        <v>1016</v>
      </c>
      <c r="E59" s="318">
        <v>551182.12896284985</v>
      </c>
      <c r="F59" s="345">
        <v>101742.87936285</v>
      </c>
      <c r="G59" s="270">
        <v>117386.04</v>
      </c>
      <c r="H59" s="268">
        <f t="shared" ref="H59:H65" si="5">E59-G59</f>
        <v>433796.08896284987</v>
      </c>
      <c r="I59" s="365"/>
      <c r="J59" s="266" t="s">
        <v>1751</v>
      </c>
      <c r="K59" s="265">
        <f t="shared" ref="K59:K65" si="6">F59*0.8</f>
        <v>81394.303490279999</v>
      </c>
      <c r="L59" s="264">
        <f t="shared" ref="L59:L65" si="7">E59+(L$5-1)*K59</f>
        <v>551182.12896284985</v>
      </c>
      <c r="M59" s="264">
        <f t="shared" ref="M59:M65" si="8">L59-N59</f>
        <v>433796.08896284987</v>
      </c>
      <c r="N59" s="264">
        <f t="shared" ref="N59:N65" si="9">G59</f>
        <v>117386.04</v>
      </c>
    </row>
    <row r="60" spans="1:14" s="260" customFormat="1" ht="31.15" customHeight="1" outlineLevel="1">
      <c r="A60" s="321" t="s">
        <v>384</v>
      </c>
      <c r="B60" s="351" t="s">
        <v>116</v>
      </c>
      <c r="C60" s="373"/>
      <c r="D60" s="272" t="s">
        <v>1016</v>
      </c>
      <c r="E60" s="318">
        <v>569789.93857135496</v>
      </c>
      <c r="F60" s="345">
        <v>120421.26733135499</v>
      </c>
      <c r="G60" s="270">
        <v>117386.04</v>
      </c>
      <c r="H60" s="268">
        <f t="shared" si="5"/>
        <v>452403.89857135498</v>
      </c>
      <c r="I60" s="365"/>
      <c r="J60" s="266" t="s">
        <v>1751</v>
      </c>
      <c r="K60" s="265">
        <f t="shared" si="6"/>
        <v>96337.013865083994</v>
      </c>
      <c r="L60" s="264">
        <f t="shared" si="7"/>
        <v>569789.93857135496</v>
      </c>
      <c r="M60" s="264">
        <f t="shared" si="8"/>
        <v>452403.89857135498</v>
      </c>
      <c r="N60" s="264">
        <f t="shared" si="9"/>
        <v>117386.04</v>
      </c>
    </row>
    <row r="61" spans="1:14" s="260" customFormat="1" ht="31.15" customHeight="1" outlineLevel="1">
      <c r="A61" s="321" t="s">
        <v>385</v>
      </c>
      <c r="B61" s="351" t="s">
        <v>117</v>
      </c>
      <c r="C61" s="373"/>
      <c r="D61" s="272" t="s">
        <v>1016</v>
      </c>
      <c r="E61" s="318">
        <v>579200.82261112507</v>
      </c>
      <c r="F61" s="345">
        <v>128609.40861112501</v>
      </c>
      <c r="G61" s="270">
        <v>117386.04</v>
      </c>
      <c r="H61" s="268">
        <f t="shared" si="5"/>
        <v>461814.78261112509</v>
      </c>
      <c r="I61" s="365"/>
      <c r="J61" s="266" t="s">
        <v>1751</v>
      </c>
      <c r="K61" s="265">
        <f t="shared" si="6"/>
        <v>102887.52688890001</v>
      </c>
      <c r="L61" s="264">
        <f t="shared" si="7"/>
        <v>579200.82261112507</v>
      </c>
      <c r="M61" s="264">
        <f t="shared" si="8"/>
        <v>461814.78261112509</v>
      </c>
      <c r="N61" s="264">
        <f t="shared" si="9"/>
        <v>117386.04</v>
      </c>
    </row>
    <row r="62" spans="1:14" s="260" customFormat="1" ht="31.15" customHeight="1" outlineLevel="1">
      <c r="A62" s="321" t="s">
        <v>386</v>
      </c>
      <c r="B62" s="351" t="s">
        <v>118</v>
      </c>
      <c r="C62" s="373"/>
      <c r="D62" s="272" t="s">
        <v>1016</v>
      </c>
      <c r="E62" s="318">
        <v>590721.66886884999</v>
      </c>
      <c r="F62" s="345">
        <v>138579.41006885</v>
      </c>
      <c r="G62" s="270">
        <v>117386.04</v>
      </c>
      <c r="H62" s="268">
        <f t="shared" si="5"/>
        <v>473335.62886885001</v>
      </c>
      <c r="I62" s="365"/>
      <c r="J62" s="266" t="s">
        <v>1751</v>
      </c>
      <c r="K62" s="265">
        <f t="shared" si="6"/>
        <v>110863.52805508001</v>
      </c>
      <c r="L62" s="264">
        <f t="shared" si="7"/>
        <v>590721.66886884999</v>
      </c>
      <c r="M62" s="264">
        <f t="shared" si="8"/>
        <v>473335.62886885001</v>
      </c>
      <c r="N62" s="264">
        <f t="shared" si="9"/>
        <v>117386.04</v>
      </c>
    </row>
    <row r="63" spans="1:14" s="260" customFormat="1" ht="31.15" customHeight="1" outlineLevel="1">
      <c r="A63" s="321" t="s">
        <v>387</v>
      </c>
      <c r="B63" s="351" t="s">
        <v>119</v>
      </c>
      <c r="C63" s="373"/>
      <c r="D63" s="272" t="s">
        <v>1016</v>
      </c>
      <c r="E63" s="318">
        <v>613941.00092611008</v>
      </c>
      <c r="F63" s="345">
        <v>157678.79244611002</v>
      </c>
      <c r="G63" s="270">
        <v>117386.04</v>
      </c>
      <c r="H63" s="268">
        <f t="shared" si="5"/>
        <v>496554.9609261101</v>
      </c>
      <c r="I63" s="365"/>
      <c r="J63" s="266" t="s">
        <v>1751</v>
      </c>
      <c r="K63" s="265">
        <f t="shared" si="6"/>
        <v>126143.03395688802</v>
      </c>
      <c r="L63" s="264">
        <f t="shared" si="7"/>
        <v>613941.00092611008</v>
      </c>
      <c r="M63" s="264">
        <f t="shared" si="8"/>
        <v>496554.9609261101</v>
      </c>
      <c r="N63" s="264">
        <f t="shared" si="9"/>
        <v>117386.04</v>
      </c>
    </row>
    <row r="64" spans="1:14" s="260" customFormat="1" ht="31.15" customHeight="1" outlineLevel="1">
      <c r="A64" s="321" t="s">
        <v>388</v>
      </c>
      <c r="B64" s="351" t="s">
        <v>120</v>
      </c>
      <c r="C64" s="273"/>
      <c r="D64" s="272" t="s">
        <v>1016</v>
      </c>
      <c r="E64" s="318">
        <v>666772.77095315245</v>
      </c>
      <c r="F64" s="345">
        <v>192833.26673315253</v>
      </c>
      <c r="G64" s="270">
        <v>117386.04</v>
      </c>
      <c r="H64" s="268">
        <f t="shared" si="5"/>
        <v>549386.73095315241</v>
      </c>
      <c r="I64" s="365"/>
      <c r="J64" s="266" t="s">
        <v>1751</v>
      </c>
      <c r="K64" s="265">
        <f t="shared" si="6"/>
        <v>154266.61338652202</v>
      </c>
      <c r="L64" s="264">
        <f t="shared" si="7"/>
        <v>666772.77095315245</v>
      </c>
      <c r="M64" s="264">
        <f t="shared" si="8"/>
        <v>549386.73095315241</v>
      </c>
      <c r="N64" s="264">
        <f t="shared" si="9"/>
        <v>117386.04</v>
      </c>
    </row>
    <row r="65" spans="1:14" s="260" customFormat="1" ht="31.15" customHeight="1" outlineLevel="1">
      <c r="A65" s="321" t="s">
        <v>389</v>
      </c>
      <c r="B65" s="379" t="s">
        <v>1347</v>
      </c>
      <c r="C65" s="273"/>
      <c r="D65" s="272" t="s">
        <v>1016</v>
      </c>
      <c r="E65" s="318">
        <v>728880.11531170399</v>
      </c>
      <c r="F65" s="345">
        <v>237049.67255970405</v>
      </c>
      <c r="G65" s="270">
        <v>117386.04</v>
      </c>
      <c r="H65" s="268">
        <f t="shared" si="5"/>
        <v>611494.07531170396</v>
      </c>
      <c r="I65" s="365"/>
      <c r="J65" s="266" t="s">
        <v>1751</v>
      </c>
      <c r="K65" s="265">
        <f t="shared" si="6"/>
        <v>189639.73804776324</v>
      </c>
      <c r="L65" s="264">
        <f t="shared" si="7"/>
        <v>728880.11531170399</v>
      </c>
      <c r="M65" s="264">
        <f t="shared" si="8"/>
        <v>611494.07531170396</v>
      </c>
      <c r="N65" s="264">
        <f t="shared" si="9"/>
        <v>117386.04</v>
      </c>
    </row>
    <row r="66" spans="1:14" s="260" customFormat="1" ht="235.5" customHeight="1" outlineLevel="1">
      <c r="A66" s="375" t="s">
        <v>30</v>
      </c>
      <c r="B66" s="369" t="s">
        <v>25</v>
      </c>
      <c r="C66" s="354" t="s">
        <v>1441</v>
      </c>
      <c r="D66" s="331"/>
      <c r="E66" s="376"/>
      <c r="F66" s="376"/>
      <c r="G66" s="367"/>
      <c r="H66" s="367"/>
      <c r="I66" s="366" t="s">
        <v>1214</v>
      </c>
      <c r="J66" s="276"/>
      <c r="K66" s="265"/>
      <c r="L66" s="275"/>
      <c r="M66" s="275"/>
      <c r="N66" s="275"/>
    </row>
    <row r="67" spans="1:14" s="260" customFormat="1" ht="31.15" customHeight="1" outlineLevel="1">
      <c r="A67" s="321" t="s">
        <v>34</v>
      </c>
      <c r="B67" s="351" t="s">
        <v>112</v>
      </c>
      <c r="C67" s="273"/>
      <c r="D67" s="272" t="s">
        <v>1016</v>
      </c>
      <c r="E67" s="318">
        <v>262968.13670999999</v>
      </c>
      <c r="F67" s="345">
        <v>73948.906709999996</v>
      </c>
      <c r="G67" s="270">
        <v>51576.23</v>
      </c>
      <c r="H67" s="268">
        <f t="shared" ref="H67:H73" si="10">E67-G67</f>
        <v>211391.90670999998</v>
      </c>
      <c r="I67" s="365">
        <f t="shared" ref="I67:I73" si="11">K67/F67</f>
        <v>0.8</v>
      </c>
      <c r="J67" s="266" t="s">
        <v>1751</v>
      </c>
      <c r="K67" s="265">
        <f t="shared" ref="K67:K73" si="12">F67*0.8</f>
        <v>59159.125368000001</v>
      </c>
      <c r="L67" s="264">
        <f t="shared" ref="L67:L73" si="13">E67+(L$5-1)*K67</f>
        <v>262968.13670999999</v>
      </c>
      <c r="M67" s="264">
        <f t="shared" ref="M67:M73" si="14">L67-N67</f>
        <v>211391.90670999998</v>
      </c>
      <c r="N67" s="264">
        <f t="shared" ref="N67:N73" si="15">G67</f>
        <v>51576.23</v>
      </c>
    </row>
    <row r="68" spans="1:14" s="260" customFormat="1" ht="31.15" customHeight="1" outlineLevel="1">
      <c r="A68" s="321" t="s">
        <v>35</v>
      </c>
      <c r="B68" s="351" t="s">
        <v>116</v>
      </c>
      <c r="C68" s="378"/>
      <c r="D68" s="272" t="s">
        <v>1016</v>
      </c>
      <c r="E68" s="318">
        <v>275306.25356999994</v>
      </c>
      <c r="F68" s="345">
        <v>80128.023569999976</v>
      </c>
      <c r="G68" s="270">
        <v>51576.23</v>
      </c>
      <c r="H68" s="268">
        <f t="shared" si="10"/>
        <v>223730.02356999993</v>
      </c>
      <c r="I68" s="365">
        <f t="shared" si="11"/>
        <v>0.8</v>
      </c>
      <c r="J68" s="266" t="s">
        <v>1751</v>
      </c>
      <c r="K68" s="265">
        <f t="shared" si="12"/>
        <v>64102.418855999982</v>
      </c>
      <c r="L68" s="264">
        <f t="shared" si="13"/>
        <v>275306.25356999994</v>
      </c>
      <c r="M68" s="264">
        <f t="shared" si="14"/>
        <v>223730.02356999993</v>
      </c>
      <c r="N68" s="264">
        <f t="shared" si="15"/>
        <v>51576.23</v>
      </c>
    </row>
    <row r="69" spans="1:14" s="260" customFormat="1" ht="31.15" customHeight="1" outlineLevel="1">
      <c r="A69" s="321" t="s">
        <v>500</v>
      </c>
      <c r="B69" s="351" t="s">
        <v>117</v>
      </c>
      <c r="C69" s="373"/>
      <c r="D69" s="272" t="s">
        <v>1016</v>
      </c>
      <c r="E69" s="318">
        <v>286037.39117535995</v>
      </c>
      <c r="F69" s="345">
        <v>86519.179015360001</v>
      </c>
      <c r="G69" s="270">
        <v>51576.23</v>
      </c>
      <c r="H69" s="268">
        <f t="shared" si="10"/>
        <v>234461.16117535994</v>
      </c>
      <c r="I69" s="365">
        <f t="shared" si="11"/>
        <v>0.8</v>
      </c>
      <c r="J69" s="266" t="s">
        <v>1751</v>
      </c>
      <c r="K69" s="265">
        <f t="shared" si="12"/>
        <v>69215.343212288004</v>
      </c>
      <c r="L69" s="264">
        <f t="shared" si="13"/>
        <v>286037.39117535995</v>
      </c>
      <c r="M69" s="264">
        <f t="shared" si="14"/>
        <v>234461.16117535994</v>
      </c>
      <c r="N69" s="264">
        <f t="shared" si="15"/>
        <v>51576.23</v>
      </c>
    </row>
    <row r="70" spans="1:14" s="260" customFormat="1" ht="31.15" customHeight="1" outlineLevel="1">
      <c r="A70" s="321" t="s">
        <v>501</v>
      </c>
      <c r="B70" s="351" t="s">
        <v>118</v>
      </c>
      <c r="C70" s="378"/>
      <c r="D70" s="272" t="s">
        <v>1016</v>
      </c>
      <c r="E70" s="318">
        <v>295752.91140377999</v>
      </c>
      <c r="F70" s="345">
        <v>92554.231773779989</v>
      </c>
      <c r="G70" s="270">
        <v>51576.23</v>
      </c>
      <c r="H70" s="268">
        <f t="shared" si="10"/>
        <v>244176.68140377998</v>
      </c>
      <c r="I70" s="365">
        <f t="shared" si="11"/>
        <v>0.8</v>
      </c>
      <c r="J70" s="266" t="s">
        <v>1751</v>
      </c>
      <c r="K70" s="265">
        <f t="shared" si="12"/>
        <v>74043.385419023994</v>
      </c>
      <c r="L70" s="264">
        <f t="shared" si="13"/>
        <v>295752.91140377999</v>
      </c>
      <c r="M70" s="264">
        <f t="shared" si="14"/>
        <v>244176.68140377998</v>
      </c>
      <c r="N70" s="264">
        <f t="shared" si="15"/>
        <v>51576.23</v>
      </c>
    </row>
    <row r="71" spans="1:14" s="260" customFormat="1" ht="31.15" customHeight="1" outlineLevel="1">
      <c r="A71" s="321" t="s">
        <v>498</v>
      </c>
      <c r="B71" s="351" t="s">
        <v>119</v>
      </c>
      <c r="C71" s="377"/>
      <c r="D71" s="272" t="s">
        <v>1016</v>
      </c>
      <c r="E71" s="318">
        <v>312770.18573650002</v>
      </c>
      <c r="F71" s="345">
        <v>103003.58263649998</v>
      </c>
      <c r="G71" s="270">
        <v>51576.23</v>
      </c>
      <c r="H71" s="268">
        <f t="shared" si="10"/>
        <v>261193.95573650001</v>
      </c>
      <c r="I71" s="365">
        <f t="shared" si="11"/>
        <v>0.80000000000000016</v>
      </c>
      <c r="J71" s="266" t="s">
        <v>1751</v>
      </c>
      <c r="K71" s="265">
        <f t="shared" si="12"/>
        <v>82402.866109199997</v>
      </c>
      <c r="L71" s="264">
        <f t="shared" si="13"/>
        <v>312770.18573650002</v>
      </c>
      <c r="M71" s="264">
        <f t="shared" si="14"/>
        <v>261193.95573650001</v>
      </c>
      <c r="N71" s="264">
        <f t="shared" si="15"/>
        <v>51576.23</v>
      </c>
    </row>
    <row r="72" spans="1:14" s="260" customFormat="1" ht="31.15" customHeight="1" outlineLevel="1">
      <c r="A72" s="321" t="s">
        <v>502</v>
      </c>
      <c r="B72" s="351" t="s">
        <v>120</v>
      </c>
      <c r="C72" s="377"/>
      <c r="D72" s="272" t="s">
        <v>1016</v>
      </c>
      <c r="E72" s="318">
        <v>373642.54320484999</v>
      </c>
      <c r="F72" s="345">
        <v>142105.04625485002</v>
      </c>
      <c r="G72" s="270">
        <v>51576.23</v>
      </c>
      <c r="H72" s="268">
        <f t="shared" si="10"/>
        <v>322066.31320485001</v>
      </c>
      <c r="I72" s="365">
        <f t="shared" si="11"/>
        <v>0.8</v>
      </c>
      <c r="J72" s="266" t="s">
        <v>1751</v>
      </c>
      <c r="K72" s="265">
        <f t="shared" si="12"/>
        <v>113684.03700388002</v>
      </c>
      <c r="L72" s="264">
        <f t="shared" si="13"/>
        <v>373642.54320484999</v>
      </c>
      <c r="M72" s="264">
        <f t="shared" si="14"/>
        <v>322066.31320485001</v>
      </c>
      <c r="N72" s="264">
        <f t="shared" si="15"/>
        <v>51576.23</v>
      </c>
    </row>
    <row r="73" spans="1:14" s="260" customFormat="1" ht="31.15" customHeight="1" outlineLevel="1">
      <c r="A73" s="321" t="s">
        <v>503</v>
      </c>
      <c r="B73" s="351" t="s">
        <v>146</v>
      </c>
      <c r="C73" s="377"/>
      <c r="D73" s="272" t="s">
        <v>1016</v>
      </c>
      <c r="E73" s="318">
        <v>430652.75416821009</v>
      </c>
      <c r="F73" s="345">
        <v>181155.60367821</v>
      </c>
      <c r="G73" s="270">
        <v>51576.23</v>
      </c>
      <c r="H73" s="268">
        <f t="shared" si="10"/>
        <v>379076.5241682101</v>
      </c>
      <c r="I73" s="365">
        <f t="shared" si="11"/>
        <v>0.79999999999999993</v>
      </c>
      <c r="J73" s="266" t="s">
        <v>1751</v>
      </c>
      <c r="K73" s="265">
        <f t="shared" si="12"/>
        <v>144924.48294256799</v>
      </c>
      <c r="L73" s="264">
        <f t="shared" si="13"/>
        <v>430652.75416821009</v>
      </c>
      <c r="M73" s="264">
        <f t="shared" si="14"/>
        <v>379076.5241682101</v>
      </c>
      <c r="N73" s="264">
        <f t="shared" si="15"/>
        <v>51576.23</v>
      </c>
    </row>
    <row r="74" spans="1:14" s="260" customFormat="1" ht="46.9" customHeight="1" outlineLevel="1">
      <c r="A74" s="375" t="s">
        <v>36</v>
      </c>
      <c r="B74" s="369" t="s">
        <v>128</v>
      </c>
      <c r="C74" s="354" t="s">
        <v>58</v>
      </c>
      <c r="D74" s="331"/>
      <c r="E74" s="376"/>
      <c r="F74" s="376"/>
      <c r="G74" s="367"/>
      <c r="H74" s="367"/>
      <c r="I74" s="367"/>
      <c r="J74" s="276"/>
      <c r="K74" s="275"/>
      <c r="L74" s="275"/>
      <c r="M74" s="275"/>
      <c r="N74" s="275"/>
    </row>
    <row r="75" spans="1:14" s="260" customFormat="1" ht="46.9" customHeight="1" outlineLevel="1">
      <c r="A75" s="321" t="s">
        <v>541</v>
      </c>
      <c r="B75" s="273" t="s">
        <v>129</v>
      </c>
      <c r="C75" s="273"/>
      <c r="D75" s="272" t="s">
        <v>59</v>
      </c>
      <c r="E75" s="271">
        <v>3232.48</v>
      </c>
      <c r="F75" s="271" t="s">
        <v>84</v>
      </c>
      <c r="G75" s="270">
        <v>1157.81</v>
      </c>
      <c r="H75" s="268">
        <f t="shared" ref="H75:H80" si="16">E75-G75</f>
        <v>2074.67</v>
      </c>
      <c r="I75" s="267" t="s">
        <v>871</v>
      </c>
      <c r="J75" s="266" t="s">
        <v>1751</v>
      </c>
      <c r="K75" s="265">
        <v>207.05</v>
      </c>
      <c r="L75" s="264">
        <f t="shared" ref="L75:L80" si="17">E75+(L$5-1)*K75</f>
        <v>3232.48</v>
      </c>
      <c r="M75" s="264">
        <f t="shared" ref="M75:M80" si="18">L75-N75</f>
        <v>2074.67</v>
      </c>
      <c r="N75" s="264">
        <f t="shared" ref="N75:N80" si="19">G75</f>
        <v>1157.81</v>
      </c>
    </row>
    <row r="76" spans="1:14" s="260" customFormat="1" ht="46.9" customHeight="1" outlineLevel="1">
      <c r="A76" s="321" t="s">
        <v>542</v>
      </c>
      <c r="B76" s="273" t="s">
        <v>130</v>
      </c>
      <c r="C76" s="273"/>
      <c r="D76" s="272" t="s">
        <v>59</v>
      </c>
      <c r="E76" s="271">
        <v>3500</v>
      </c>
      <c r="F76" s="271" t="s">
        <v>84</v>
      </c>
      <c r="G76" s="270">
        <v>1157.81</v>
      </c>
      <c r="H76" s="268">
        <f t="shared" si="16"/>
        <v>2342.19</v>
      </c>
      <c r="I76" s="267" t="s">
        <v>871</v>
      </c>
      <c r="J76" s="266" t="s">
        <v>1751</v>
      </c>
      <c r="K76" s="265">
        <v>305.39</v>
      </c>
      <c r="L76" s="264">
        <f t="shared" si="17"/>
        <v>3500</v>
      </c>
      <c r="M76" s="264">
        <f t="shared" si="18"/>
        <v>2342.19</v>
      </c>
      <c r="N76" s="264">
        <f t="shared" si="19"/>
        <v>1157.81</v>
      </c>
    </row>
    <row r="77" spans="1:14" s="260" customFormat="1" ht="46.9" customHeight="1" outlineLevel="1">
      <c r="A77" s="321" t="s">
        <v>543</v>
      </c>
      <c r="B77" s="273" t="s">
        <v>133</v>
      </c>
      <c r="C77" s="273"/>
      <c r="D77" s="272" t="s">
        <v>59</v>
      </c>
      <c r="E77" s="271">
        <v>7894.59</v>
      </c>
      <c r="F77" s="271" t="s">
        <v>84</v>
      </c>
      <c r="G77" s="270">
        <v>1157.81</v>
      </c>
      <c r="H77" s="268">
        <f t="shared" si="16"/>
        <v>6736.7800000000007</v>
      </c>
      <c r="I77" s="267" t="s">
        <v>871</v>
      </c>
      <c r="J77" s="266" t="s">
        <v>1751</v>
      </c>
      <c r="K77" s="265">
        <v>403.71</v>
      </c>
      <c r="L77" s="264">
        <f t="shared" si="17"/>
        <v>7894.59</v>
      </c>
      <c r="M77" s="264">
        <f t="shared" si="18"/>
        <v>6736.7800000000007</v>
      </c>
      <c r="N77" s="264">
        <f t="shared" si="19"/>
        <v>1157.81</v>
      </c>
    </row>
    <row r="78" spans="1:14" s="260" customFormat="1" ht="46.9" customHeight="1" outlineLevel="1">
      <c r="A78" s="321" t="s">
        <v>544</v>
      </c>
      <c r="B78" s="273" t="s">
        <v>134</v>
      </c>
      <c r="C78" s="273"/>
      <c r="D78" s="272" t="s">
        <v>59</v>
      </c>
      <c r="E78" s="271">
        <v>10525.51</v>
      </c>
      <c r="F78" s="271" t="s">
        <v>84</v>
      </c>
      <c r="G78" s="270">
        <v>1157.81</v>
      </c>
      <c r="H78" s="268">
        <f t="shared" si="16"/>
        <v>9367.7000000000007</v>
      </c>
      <c r="I78" s="267" t="s">
        <v>871</v>
      </c>
      <c r="J78" s="266" t="s">
        <v>1751</v>
      </c>
      <c r="K78" s="265">
        <v>589.62</v>
      </c>
      <c r="L78" s="264">
        <f t="shared" si="17"/>
        <v>10525.51</v>
      </c>
      <c r="M78" s="264">
        <f t="shared" si="18"/>
        <v>9367.7000000000007</v>
      </c>
      <c r="N78" s="264">
        <f t="shared" si="19"/>
        <v>1157.81</v>
      </c>
    </row>
    <row r="79" spans="1:14" s="260" customFormat="1" ht="46.9" customHeight="1" outlineLevel="1">
      <c r="A79" s="321" t="s">
        <v>545</v>
      </c>
      <c r="B79" s="273" t="s">
        <v>131</v>
      </c>
      <c r="C79" s="273"/>
      <c r="D79" s="272" t="s">
        <v>59</v>
      </c>
      <c r="E79" s="271">
        <v>15369.51</v>
      </c>
      <c r="F79" s="271" t="s">
        <v>84</v>
      </c>
      <c r="G79" s="270">
        <v>1157.81</v>
      </c>
      <c r="H79" s="268">
        <f t="shared" si="16"/>
        <v>14211.7</v>
      </c>
      <c r="I79" s="267" t="s">
        <v>871</v>
      </c>
      <c r="J79" s="266" t="s">
        <v>1751</v>
      </c>
      <c r="K79" s="265">
        <v>786.27</v>
      </c>
      <c r="L79" s="264">
        <f t="shared" si="17"/>
        <v>15369.51</v>
      </c>
      <c r="M79" s="264">
        <f t="shared" si="18"/>
        <v>14211.7</v>
      </c>
      <c r="N79" s="264">
        <f t="shared" si="19"/>
        <v>1157.81</v>
      </c>
    </row>
    <row r="80" spans="1:14" s="260" customFormat="1" ht="39" customHeight="1" outlineLevel="1">
      <c r="A80" s="321" t="s">
        <v>546</v>
      </c>
      <c r="B80" s="273" t="s">
        <v>132</v>
      </c>
      <c r="C80" s="273"/>
      <c r="D80" s="272" t="s">
        <v>59</v>
      </c>
      <c r="E80" s="271">
        <v>29314.73</v>
      </c>
      <c r="F80" s="271" t="s">
        <v>84</v>
      </c>
      <c r="G80" s="270">
        <v>1157.81</v>
      </c>
      <c r="H80" s="268">
        <f t="shared" si="16"/>
        <v>28156.92</v>
      </c>
      <c r="I80" s="267" t="s">
        <v>871</v>
      </c>
      <c r="J80" s="266" t="s">
        <v>1751</v>
      </c>
      <c r="K80" s="265">
        <v>1415.71</v>
      </c>
      <c r="L80" s="264">
        <f t="shared" si="17"/>
        <v>29314.73</v>
      </c>
      <c r="M80" s="264">
        <f t="shared" si="18"/>
        <v>28156.92</v>
      </c>
      <c r="N80" s="264">
        <f t="shared" si="19"/>
        <v>1157.81</v>
      </c>
    </row>
    <row r="81" spans="1:19" s="260" customFormat="1" ht="154.5" customHeight="1" outlineLevel="1">
      <c r="A81" s="375" t="s">
        <v>37</v>
      </c>
      <c r="B81" s="369" t="s">
        <v>1128</v>
      </c>
      <c r="C81" s="354" t="s">
        <v>1120</v>
      </c>
      <c r="D81" s="331"/>
      <c r="E81" s="353"/>
      <c r="F81" s="353"/>
      <c r="G81" s="327"/>
      <c r="H81" s="327"/>
      <c r="I81" s="352" t="s">
        <v>1198</v>
      </c>
      <c r="J81" s="276"/>
      <c r="K81" s="275"/>
      <c r="L81" s="275"/>
      <c r="M81" s="275"/>
      <c r="N81" s="275"/>
    </row>
    <row r="82" spans="1:19" s="260" customFormat="1" ht="18.75" customHeight="1" outlineLevel="1">
      <c r="A82" s="321" t="s">
        <v>504</v>
      </c>
      <c r="B82" s="273" t="s">
        <v>1121</v>
      </c>
      <c r="C82" s="273"/>
      <c r="D82" s="272" t="s">
        <v>644</v>
      </c>
      <c r="E82" s="271">
        <v>9282</v>
      </c>
      <c r="F82" s="271" t="s">
        <v>84</v>
      </c>
      <c r="G82" s="270">
        <v>765</v>
      </c>
      <c r="H82" s="268">
        <f>E82-G82</f>
        <v>8517</v>
      </c>
      <c r="I82" s="267"/>
      <c r="J82" s="266" t="s">
        <v>1751</v>
      </c>
      <c r="K82" s="265">
        <v>423.4</v>
      </c>
      <c r="L82" s="264">
        <f>E82+(L$5-1)*K82</f>
        <v>9282</v>
      </c>
      <c r="M82" s="264">
        <f>L82-N82</f>
        <v>8517</v>
      </c>
      <c r="N82" s="264">
        <f>G82</f>
        <v>765</v>
      </c>
    </row>
    <row r="83" spans="1:19" s="260" customFormat="1" ht="18.75" customHeight="1" outlineLevel="1">
      <c r="A83" s="321" t="s">
        <v>505</v>
      </c>
      <c r="B83" s="273" t="s">
        <v>1122</v>
      </c>
      <c r="C83" s="273"/>
      <c r="D83" s="272" t="s">
        <v>644</v>
      </c>
      <c r="E83" s="271">
        <v>14987</v>
      </c>
      <c r="F83" s="271" t="s">
        <v>84</v>
      </c>
      <c r="G83" s="270">
        <v>1111</v>
      </c>
      <c r="H83" s="268">
        <f>E83-G83</f>
        <v>13876</v>
      </c>
      <c r="I83" s="267"/>
      <c r="J83" s="266" t="s">
        <v>1751</v>
      </c>
      <c r="K83" s="265">
        <v>423.4</v>
      </c>
      <c r="L83" s="264">
        <f>E83+(L$5-1)*K83</f>
        <v>14987</v>
      </c>
      <c r="M83" s="264">
        <f>L83-N83</f>
        <v>13876</v>
      </c>
      <c r="N83" s="264">
        <f>G83</f>
        <v>1111</v>
      </c>
    </row>
    <row r="84" spans="1:19" s="260" customFormat="1" ht="18.75" customHeight="1" outlineLevel="1">
      <c r="A84" s="321" t="s">
        <v>506</v>
      </c>
      <c r="B84" s="273" t="s">
        <v>1129</v>
      </c>
      <c r="C84" s="273"/>
      <c r="D84" s="272" t="s">
        <v>644</v>
      </c>
      <c r="E84" s="271">
        <v>28138</v>
      </c>
      <c r="F84" s="271" t="s">
        <v>84</v>
      </c>
      <c r="G84" s="270">
        <v>1839</v>
      </c>
      <c r="H84" s="268">
        <f>E84-G84</f>
        <v>26299</v>
      </c>
      <c r="I84" s="267"/>
      <c r="J84" s="266" t="s">
        <v>1751</v>
      </c>
      <c r="K84" s="265">
        <v>617.79999999999995</v>
      </c>
      <c r="L84" s="264">
        <f>E84+(L$5-1)*K84</f>
        <v>28138</v>
      </c>
      <c r="M84" s="264">
        <f>L84-N84</f>
        <v>26299</v>
      </c>
      <c r="N84" s="264">
        <f>G84</f>
        <v>1839</v>
      </c>
    </row>
    <row r="85" spans="1:19" s="260" customFormat="1" ht="18.75" customHeight="1" outlineLevel="1">
      <c r="A85" s="321" t="s">
        <v>507</v>
      </c>
      <c r="B85" s="273" t="s">
        <v>1123</v>
      </c>
      <c r="C85" s="273"/>
      <c r="D85" s="272" t="s">
        <v>644</v>
      </c>
      <c r="E85" s="271">
        <v>40312</v>
      </c>
      <c r="F85" s="271" t="s">
        <v>84</v>
      </c>
      <c r="G85" s="270">
        <v>2278</v>
      </c>
      <c r="H85" s="268">
        <f>E85-G85</f>
        <v>38034</v>
      </c>
      <c r="I85" s="267"/>
      <c r="J85" s="266" t="s">
        <v>1751</v>
      </c>
      <c r="K85" s="265">
        <v>691</v>
      </c>
      <c r="L85" s="264">
        <f>E85+(L$5-1)*K85</f>
        <v>40312</v>
      </c>
      <c r="M85" s="264">
        <f>L85-N85</f>
        <v>38034</v>
      </c>
      <c r="N85" s="264">
        <f>G85</f>
        <v>2278</v>
      </c>
    </row>
    <row r="86" spans="1:19" s="260" customFormat="1" ht="18.600000000000001" customHeight="1" outlineLevel="1">
      <c r="A86" s="321" t="s">
        <v>508</v>
      </c>
      <c r="B86" s="273" t="s">
        <v>1124</v>
      </c>
      <c r="C86" s="273"/>
      <c r="D86" s="272" t="s">
        <v>644</v>
      </c>
      <c r="E86" s="271">
        <v>77108</v>
      </c>
      <c r="F86" s="271" t="s">
        <v>84</v>
      </c>
      <c r="G86" s="270">
        <v>3672</v>
      </c>
      <c r="H86" s="268">
        <f>E86-G86</f>
        <v>73436</v>
      </c>
      <c r="I86" s="267"/>
      <c r="J86" s="266" t="s">
        <v>1751</v>
      </c>
      <c r="K86" s="265">
        <v>965.6</v>
      </c>
      <c r="L86" s="264">
        <f>E86+(L$5-1)*K86</f>
        <v>77108</v>
      </c>
      <c r="M86" s="264">
        <f>L86-N86</f>
        <v>73436</v>
      </c>
      <c r="N86" s="264">
        <f>G86</f>
        <v>3672</v>
      </c>
    </row>
    <row r="87" spans="1:19" s="260" customFormat="1" ht="242.25" customHeight="1" outlineLevel="1">
      <c r="A87" s="374" t="s">
        <v>38</v>
      </c>
      <c r="B87" s="369" t="s">
        <v>24</v>
      </c>
      <c r="C87" s="354" t="s">
        <v>1442</v>
      </c>
      <c r="D87" s="331"/>
      <c r="E87" s="368"/>
      <c r="F87" s="368"/>
      <c r="G87" s="367"/>
      <c r="H87" s="367"/>
      <c r="I87" s="366" t="s">
        <v>1216</v>
      </c>
      <c r="J87" s="276"/>
      <c r="K87" s="275"/>
      <c r="L87" s="275"/>
      <c r="M87" s="275"/>
      <c r="N87" s="275"/>
    </row>
    <row r="88" spans="1:19" s="260" customFormat="1" ht="15.6" customHeight="1" outlineLevel="1">
      <c r="A88" s="321" t="s">
        <v>509</v>
      </c>
      <c r="B88" s="351" t="s">
        <v>1459</v>
      </c>
      <c r="C88" s="273"/>
      <c r="D88" s="272" t="s">
        <v>2</v>
      </c>
      <c r="E88" s="539">
        <v>107012.12</v>
      </c>
      <c r="F88" s="345">
        <v>21128.307738716441</v>
      </c>
      <c r="G88" s="270">
        <v>20152.670989041257</v>
      </c>
      <c r="H88" s="268">
        <f t="shared" ref="H88:H108" si="20">E88-G88</f>
        <v>86859.449010958735</v>
      </c>
      <c r="I88" s="365"/>
      <c r="J88" s="288" t="s">
        <v>1752</v>
      </c>
      <c r="K88" s="265">
        <f t="shared" ref="K88:K108" si="21">F88*0.8</f>
        <v>16902.646190973155</v>
      </c>
      <c r="L88" s="264">
        <f t="shared" ref="L88:L108" si="22">E88+(L$6-1)*K88</f>
        <v>116139.5489431255</v>
      </c>
      <c r="M88" s="264">
        <f t="shared" ref="M88:M108" si="23">L88-N88</f>
        <v>95986.877954084237</v>
      </c>
      <c r="N88" s="264">
        <f t="shared" ref="N88:N108" si="24">G88</f>
        <v>20152.670989041257</v>
      </c>
      <c r="O88" s="540">
        <f>M88-S88</f>
        <v>68929.277000102738</v>
      </c>
      <c r="P88" s="538" t="e">
        <f ca="1">F88+K88(1.86-1)</f>
        <v>#REF!</v>
      </c>
      <c r="S88" s="345">
        <v>27057.600953981499</v>
      </c>
    </row>
    <row r="89" spans="1:19" s="260" customFormat="1" ht="15.6" customHeight="1" outlineLevel="1">
      <c r="A89" s="321" t="s">
        <v>510</v>
      </c>
      <c r="B89" s="351" t="s">
        <v>1460</v>
      </c>
      <c r="C89" s="273"/>
      <c r="D89" s="272" t="s">
        <v>2</v>
      </c>
      <c r="E89" s="539">
        <v>132133.76000000001</v>
      </c>
      <c r="F89" s="345">
        <v>37435.950916868715</v>
      </c>
      <c r="G89" s="270">
        <v>20152.670989041257</v>
      </c>
      <c r="H89" s="268">
        <f t="shared" si="20"/>
        <v>111981.08901095875</v>
      </c>
      <c r="I89" s="365"/>
      <c r="J89" s="288" t="s">
        <v>1752</v>
      </c>
      <c r="K89" s="265">
        <f t="shared" si="21"/>
        <v>29948.760733494972</v>
      </c>
      <c r="L89" s="264">
        <f t="shared" si="22"/>
        <v>148306.09079608729</v>
      </c>
      <c r="M89" s="264">
        <f t="shared" si="23"/>
        <v>128153.41980704603</v>
      </c>
      <c r="N89" s="264">
        <f t="shared" si="24"/>
        <v>20152.670989041257</v>
      </c>
      <c r="O89" s="540">
        <f t="shared" ref="O89:O96" si="25">M89-S89</f>
        <v>81700.74712237966</v>
      </c>
      <c r="S89" s="345">
        <v>46452.672684666359</v>
      </c>
    </row>
    <row r="90" spans="1:19" s="260" customFormat="1" ht="15.6" customHeight="1" outlineLevel="1">
      <c r="A90" s="321" t="s">
        <v>511</v>
      </c>
      <c r="B90" s="351" t="s">
        <v>1461</v>
      </c>
      <c r="C90" s="273"/>
      <c r="D90" s="272" t="s">
        <v>2</v>
      </c>
      <c r="E90" s="539">
        <v>143543.70000000001</v>
      </c>
      <c r="F90" s="345">
        <v>48771.851172768373</v>
      </c>
      <c r="G90" s="270">
        <v>20152.670989041257</v>
      </c>
      <c r="H90" s="268">
        <f t="shared" si="20"/>
        <v>123391.02901095875</v>
      </c>
      <c r="I90" s="365"/>
      <c r="J90" s="288" t="s">
        <v>1752</v>
      </c>
      <c r="K90" s="265">
        <f t="shared" si="21"/>
        <v>39017.4809382147</v>
      </c>
      <c r="L90" s="264">
        <f t="shared" si="22"/>
        <v>164613.13970663596</v>
      </c>
      <c r="M90" s="264">
        <f t="shared" si="23"/>
        <v>144460.46871759472</v>
      </c>
      <c r="N90" s="264">
        <f t="shared" si="24"/>
        <v>20152.670989041257</v>
      </c>
      <c r="O90" s="540">
        <f t="shared" si="25"/>
        <v>77585.662103405819</v>
      </c>
      <c r="S90" s="345">
        <v>66874.806614188899</v>
      </c>
    </row>
    <row r="91" spans="1:19" s="260" customFormat="1" ht="15.6" customHeight="1" outlineLevel="1">
      <c r="A91" s="321" t="s">
        <v>512</v>
      </c>
      <c r="B91" s="351" t="s">
        <v>1462</v>
      </c>
      <c r="C91" s="373"/>
      <c r="D91" s="272" t="s">
        <v>2</v>
      </c>
      <c r="E91" s="539">
        <v>227386.54</v>
      </c>
      <c r="F91" s="345">
        <v>73272.807976196316</v>
      </c>
      <c r="G91" s="270">
        <v>20152.670989041257</v>
      </c>
      <c r="H91" s="268">
        <f t="shared" si="20"/>
        <v>207233.86901095876</v>
      </c>
      <c r="I91" s="365"/>
      <c r="J91" s="288" t="s">
        <v>1752</v>
      </c>
      <c r="K91" s="265">
        <f t="shared" si="21"/>
        <v>58618.246380957054</v>
      </c>
      <c r="L91" s="264">
        <f t="shared" si="22"/>
        <v>259040.39304571683</v>
      </c>
      <c r="M91" s="264">
        <f t="shared" si="23"/>
        <v>238887.72205667559</v>
      </c>
      <c r="N91" s="264">
        <f t="shared" si="24"/>
        <v>20152.670989041257</v>
      </c>
      <c r="O91" s="540">
        <f t="shared" si="25"/>
        <v>139456.15901541611</v>
      </c>
      <c r="S91" s="345">
        <v>99431.563041259476</v>
      </c>
    </row>
    <row r="92" spans="1:19" s="260" customFormat="1" ht="15.6" customHeight="1" outlineLevel="1">
      <c r="A92" s="321" t="s">
        <v>513</v>
      </c>
      <c r="B92" s="351" t="s">
        <v>1463</v>
      </c>
      <c r="C92" s="373"/>
      <c r="D92" s="272" t="s">
        <v>2</v>
      </c>
      <c r="E92" s="539">
        <v>411779.63</v>
      </c>
      <c r="F92" s="345">
        <v>176824.62813059762</v>
      </c>
      <c r="G92" s="270">
        <v>20152.670989041257</v>
      </c>
      <c r="H92" s="268">
        <f t="shared" si="20"/>
        <v>391626.95901095873</v>
      </c>
      <c r="I92" s="365"/>
      <c r="J92" s="288" t="s">
        <v>1752</v>
      </c>
      <c r="K92" s="265">
        <f t="shared" si="21"/>
        <v>141459.7025044781</v>
      </c>
      <c r="L92" s="264">
        <f t="shared" si="22"/>
        <v>488167.86935241817</v>
      </c>
      <c r="M92" s="264">
        <f t="shared" si="23"/>
        <v>468015.1983633769</v>
      </c>
      <c r="N92" s="264">
        <f t="shared" si="24"/>
        <v>20152.670989041257</v>
      </c>
      <c r="O92" s="540">
        <f t="shared" si="25"/>
        <v>282980.54802626243</v>
      </c>
      <c r="S92" s="345">
        <v>185034.65033711444</v>
      </c>
    </row>
    <row r="93" spans="1:19" s="260" customFormat="1" ht="15.6" customHeight="1" outlineLevel="1">
      <c r="A93" s="321" t="s">
        <v>514</v>
      </c>
      <c r="B93" s="351" t="s">
        <v>1464</v>
      </c>
      <c r="C93" s="373"/>
      <c r="D93" s="272" t="s">
        <v>2</v>
      </c>
      <c r="E93" s="539">
        <v>761905.79</v>
      </c>
      <c r="F93" s="345">
        <v>342380.84031706501</v>
      </c>
      <c r="G93" s="270">
        <v>20152.670989041257</v>
      </c>
      <c r="H93" s="268">
        <f t="shared" si="20"/>
        <v>741753.11901095882</v>
      </c>
      <c r="I93" s="365"/>
      <c r="J93" s="288" t="s">
        <v>1752</v>
      </c>
      <c r="K93" s="265">
        <f t="shared" si="21"/>
        <v>273904.67225365201</v>
      </c>
      <c r="L93" s="264">
        <f t="shared" si="22"/>
        <v>909814.31301697216</v>
      </c>
      <c r="M93" s="264">
        <f t="shared" si="23"/>
        <v>889661.64202793094</v>
      </c>
      <c r="N93" s="264">
        <f t="shared" si="24"/>
        <v>20152.670989041257</v>
      </c>
      <c r="O93" s="540">
        <f t="shared" si="25"/>
        <v>529612.01184945274</v>
      </c>
      <c r="S93" s="345">
        <v>360049.63017847826</v>
      </c>
    </row>
    <row r="94" spans="1:19" s="260" customFormat="1" ht="15.6" customHeight="1" outlineLevel="1">
      <c r="A94" s="321" t="s">
        <v>515</v>
      </c>
      <c r="B94" s="351" t="s">
        <v>1465</v>
      </c>
      <c r="C94" s="373"/>
      <c r="D94" s="272" t="s">
        <v>2</v>
      </c>
      <c r="E94" s="539">
        <v>1105351.3600000001</v>
      </c>
      <c r="F94" s="345">
        <v>498802.52968555066</v>
      </c>
      <c r="G94" s="270">
        <v>20152.670989041257</v>
      </c>
      <c r="H94" s="268">
        <f t="shared" si="20"/>
        <v>1085198.6890109589</v>
      </c>
      <c r="I94" s="365"/>
      <c r="J94" s="288" t="s">
        <v>1752</v>
      </c>
      <c r="K94" s="265">
        <f t="shared" si="21"/>
        <v>399042.02374844055</v>
      </c>
      <c r="L94" s="264">
        <f t="shared" si="22"/>
        <v>1320834.052824158</v>
      </c>
      <c r="M94" s="264">
        <f t="shared" si="23"/>
        <v>1300681.3818351168</v>
      </c>
      <c r="N94" s="264">
        <f t="shared" si="24"/>
        <v>20152.670989041257</v>
      </c>
      <c r="O94" s="540">
        <f t="shared" si="25"/>
        <v>768332.8652884413</v>
      </c>
      <c r="S94" s="345">
        <v>532348.51654667547</v>
      </c>
    </row>
    <row r="95" spans="1:19" s="260" customFormat="1" ht="15.6" customHeight="1" outlineLevel="1">
      <c r="A95" s="321" t="s">
        <v>516</v>
      </c>
      <c r="B95" s="351" t="s">
        <v>1466</v>
      </c>
      <c r="C95" s="273"/>
      <c r="D95" s="272" t="s">
        <v>2</v>
      </c>
      <c r="E95" s="539">
        <v>1469121.68</v>
      </c>
      <c r="F95" s="345">
        <v>754965.07619027735</v>
      </c>
      <c r="G95" s="270">
        <v>20152.670989041257</v>
      </c>
      <c r="H95" s="268">
        <f t="shared" si="20"/>
        <v>1448969.0090109587</v>
      </c>
      <c r="I95" s="365"/>
      <c r="J95" s="288" t="s">
        <v>1752</v>
      </c>
      <c r="K95" s="265">
        <f t="shared" si="21"/>
        <v>603972.06095222186</v>
      </c>
      <c r="L95" s="264">
        <f t="shared" si="22"/>
        <v>1795266.5929141997</v>
      </c>
      <c r="M95" s="264">
        <f t="shared" si="23"/>
        <v>1775113.9219251585</v>
      </c>
      <c r="N95" s="264">
        <f t="shared" si="24"/>
        <v>20152.670989041257</v>
      </c>
      <c r="O95" s="540">
        <f t="shared" si="25"/>
        <v>1017793.8320315691</v>
      </c>
      <c r="S95" s="345">
        <v>757320.08989358938</v>
      </c>
    </row>
    <row r="96" spans="1:19" s="260" customFormat="1" ht="15.6" customHeight="1" outlineLevel="1">
      <c r="A96" s="321" t="s">
        <v>517</v>
      </c>
      <c r="B96" s="351" t="s">
        <v>1467</v>
      </c>
      <c r="C96" s="273"/>
      <c r="D96" s="272" t="s">
        <v>2</v>
      </c>
      <c r="E96" s="539">
        <v>1952653.1</v>
      </c>
      <c r="F96" s="345">
        <v>1121667.5720658547</v>
      </c>
      <c r="G96" s="270">
        <v>20152.670989041257</v>
      </c>
      <c r="H96" s="268">
        <f t="shared" si="20"/>
        <v>1932500.4290109589</v>
      </c>
      <c r="I96" s="365"/>
      <c r="J96" s="288" t="s">
        <v>1752</v>
      </c>
      <c r="K96" s="265">
        <f t="shared" si="21"/>
        <v>897334.05765268381</v>
      </c>
      <c r="L96" s="264">
        <f t="shared" si="22"/>
        <v>2437213.4911324494</v>
      </c>
      <c r="M96" s="264">
        <f t="shared" si="23"/>
        <v>2417060.8201434081</v>
      </c>
      <c r="N96" s="264">
        <f t="shared" si="24"/>
        <v>20152.670989041257</v>
      </c>
      <c r="O96" s="540">
        <f t="shared" si="25"/>
        <v>1290063.9984097041</v>
      </c>
      <c r="S96" s="345">
        <v>1126996.8217337041</v>
      </c>
    </row>
    <row r="97" spans="1:14" s="260" customFormat="1" ht="15.6" customHeight="1" outlineLevel="1">
      <c r="A97" s="321" t="s">
        <v>1480</v>
      </c>
      <c r="B97" s="372" t="s">
        <v>1468</v>
      </c>
      <c r="C97" s="273"/>
      <c r="D97" s="272" t="s">
        <v>2</v>
      </c>
      <c r="E97" s="318">
        <v>178218.93737662345</v>
      </c>
      <c r="F97" s="345">
        <v>36368.977376623501</v>
      </c>
      <c r="G97" s="270">
        <v>33285.15</v>
      </c>
      <c r="H97" s="268">
        <f t="shared" si="20"/>
        <v>144933.78737662346</v>
      </c>
      <c r="I97" s="365"/>
      <c r="J97" s="288" t="s">
        <v>1752</v>
      </c>
      <c r="K97" s="265">
        <f t="shared" si="21"/>
        <v>29095.181901298802</v>
      </c>
      <c r="L97" s="264">
        <f t="shared" si="22"/>
        <v>193930.33560332481</v>
      </c>
      <c r="M97" s="264">
        <f t="shared" si="23"/>
        <v>160645.18560332482</v>
      </c>
      <c r="N97" s="264">
        <f t="shared" si="24"/>
        <v>33285.15</v>
      </c>
    </row>
    <row r="98" spans="1:14" s="260" customFormat="1" ht="15.6" customHeight="1" outlineLevel="1">
      <c r="A98" s="321" t="s">
        <v>1481</v>
      </c>
      <c r="B98" s="372" t="s">
        <v>1469</v>
      </c>
      <c r="C98" s="273"/>
      <c r="D98" s="272" t="s">
        <v>2</v>
      </c>
      <c r="E98" s="318">
        <v>220553.79426402409</v>
      </c>
      <c r="F98" s="345">
        <v>64146.204264024564</v>
      </c>
      <c r="G98" s="270">
        <v>33285.15</v>
      </c>
      <c r="H98" s="268">
        <f t="shared" si="20"/>
        <v>187268.6442640241</v>
      </c>
      <c r="I98" s="365"/>
      <c r="J98" s="288" t="s">
        <v>1752</v>
      </c>
      <c r="K98" s="265">
        <f t="shared" si="21"/>
        <v>51316.963411219651</v>
      </c>
      <c r="L98" s="264">
        <f t="shared" si="22"/>
        <v>248264.95450608269</v>
      </c>
      <c r="M98" s="264">
        <f t="shared" si="23"/>
        <v>214979.8045060827</v>
      </c>
      <c r="N98" s="264">
        <f t="shared" si="24"/>
        <v>33285.15</v>
      </c>
    </row>
    <row r="99" spans="1:14" s="260" customFormat="1" ht="15.6" customHeight="1" outlineLevel="1">
      <c r="A99" s="321" t="s">
        <v>1482</v>
      </c>
      <c r="B99" s="372" t="s">
        <v>1470</v>
      </c>
      <c r="C99" s="273"/>
      <c r="D99" s="272" t="s">
        <v>2</v>
      </c>
      <c r="E99" s="318">
        <v>261152.33988621394</v>
      </c>
      <c r="F99" s="345">
        <v>90187.129886213908</v>
      </c>
      <c r="G99" s="270">
        <v>33285.15</v>
      </c>
      <c r="H99" s="268">
        <f t="shared" si="20"/>
        <v>227867.18988621395</v>
      </c>
      <c r="I99" s="365"/>
      <c r="J99" s="288" t="s">
        <v>1752</v>
      </c>
      <c r="K99" s="265">
        <f t="shared" si="21"/>
        <v>72149.703908971132</v>
      </c>
      <c r="L99" s="264">
        <f t="shared" si="22"/>
        <v>300113.17999705835</v>
      </c>
      <c r="M99" s="264">
        <f t="shared" si="23"/>
        <v>266828.02999705833</v>
      </c>
      <c r="N99" s="264">
        <f t="shared" si="24"/>
        <v>33285.15</v>
      </c>
    </row>
    <row r="100" spans="1:14" s="260" customFormat="1" ht="15.6" customHeight="1" outlineLevel="1">
      <c r="A100" s="321" t="s">
        <v>1483</v>
      </c>
      <c r="B100" s="372" t="s">
        <v>1471</v>
      </c>
      <c r="C100" s="273"/>
      <c r="D100" s="272" t="s">
        <v>2</v>
      </c>
      <c r="E100" s="318">
        <v>346351.83528415143</v>
      </c>
      <c r="F100" s="345">
        <v>146271.37528415147</v>
      </c>
      <c r="G100" s="270">
        <v>33285.15</v>
      </c>
      <c r="H100" s="268">
        <f t="shared" si="20"/>
        <v>313066.6852841514</v>
      </c>
      <c r="I100" s="365"/>
      <c r="J100" s="288" t="s">
        <v>1752</v>
      </c>
      <c r="K100" s="265">
        <f t="shared" si="21"/>
        <v>117017.10022732118</v>
      </c>
      <c r="L100" s="264">
        <f t="shared" si="22"/>
        <v>409541.06940690486</v>
      </c>
      <c r="M100" s="264">
        <f t="shared" si="23"/>
        <v>376255.91940690484</v>
      </c>
      <c r="N100" s="264">
        <f t="shared" si="24"/>
        <v>33285.15</v>
      </c>
    </row>
    <row r="101" spans="1:14" s="260" customFormat="1" ht="15.6" customHeight="1" outlineLevel="1">
      <c r="A101" s="321" t="s">
        <v>1484</v>
      </c>
      <c r="B101" s="372" t="s">
        <v>1472</v>
      </c>
      <c r="C101" s="273"/>
      <c r="D101" s="272" t="s">
        <v>2</v>
      </c>
      <c r="E101" s="318">
        <v>519501.67571299907</v>
      </c>
      <c r="F101" s="345">
        <v>277280.02571299905</v>
      </c>
      <c r="G101" s="270">
        <v>33285.15</v>
      </c>
      <c r="H101" s="268">
        <f t="shared" si="20"/>
        <v>486216.52571299905</v>
      </c>
      <c r="I101" s="365"/>
      <c r="J101" s="288" t="s">
        <v>1752</v>
      </c>
      <c r="K101" s="265">
        <f t="shared" si="21"/>
        <v>221824.02057039924</v>
      </c>
      <c r="L101" s="264">
        <f t="shared" si="22"/>
        <v>639286.6468210147</v>
      </c>
      <c r="M101" s="264">
        <f t="shared" si="23"/>
        <v>606001.49682101468</v>
      </c>
      <c r="N101" s="264">
        <f t="shared" si="24"/>
        <v>33285.15</v>
      </c>
    </row>
    <row r="102" spans="1:14" s="260" customFormat="1" ht="15.6" customHeight="1" outlineLevel="1">
      <c r="A102" s="321" t="s">
        <v>1485</v>
      </c>
      <c r="B102" s="372" t="s">
        <v>1473</v>
      </c>
      <c r="C102" s="273"/>
      <c r="D102" s="272" t="s">
        <v>2</v>
      </c>
      <c r="E102" s="318">
        <v>993938.81483117701</v>
      </c>
      <c r="F102" s="345">
        <v>561438.86483117705</v>
      </c>
      <c r="G102" s="270">
        <v>33285.15</v>
      </c>
      <c r="H102" s="268">
        <f t="shared" si="20"/>
        <v>960653.66483117698</v>
      </c>
      <c r="I102" s="365"/>
      <c r="J102" s="288" t="s">
        <v>1752</v>
      </c>
      <c r="K102" s="265">
        <f t="shared" si="21"/>
        <v>449151.09186494164</v>
      </c>
      <c r="L102" s="264">
        <f t="shared" si="22"/>
        <v>1236480.4044382456</v>
      </c>
      <c r="M102" s="264">
        <f t="shared" si="23"/>
        <v>1203195.2544382457</v>
      </c>
      <c r="N102" s="264">
        <f t="shared" si="24"/>
        <v>33285.15</v>
      </c>
    </row>
    <row r="103" spans="1:14" s="260" customFormat="1" ht="15.6" customHeight="1" outlineLevel="1">
      <c r="A103" s="321" t="s">
        <v>1486</v>
      </c>
      <c r="B103" s="372" t="s">
        <v>1474</v>
      </c>
      <c r="C103" s="273"/>
      <c r="D103" s="272" t="s">
        <v>2</v>
      </c>
      <c r="E103" s="318">
        <v>1458725.0280463381</v>
      </c>
      <c r="F103" s="345">
        <v>833416.95804633806</v>
      </c>
      <c r="G103" s="270">
        <v>33285.15</v>
      </c>
      <c r="H103" s="268">
        <f t="shared" si="20"/>
        <v>1425439.8780463382</v>
      </c>
      <c r="I103" s="365"/>
      <c r="J103" s="288" t="s">
        <v>1752</v>
      </c>
      <c r="K103" s="265">
        <f t="shared" si="21"/>
        <v>666733.56643707049</v>
      </c>
      <c r="L103" s="264">
        <f t="shared" si="22"/>
        <v>1818761.1539223562</v>
      </c>
      <c r="M103" s="264">
        <f t="shared" si="23"/>
        <v>1785476.0039223563</v>
      </c>
      <c r="N103" s="264">
        <f t="shared" si="24"/>
        <v>33285.15</v>
      </c>
    </row>
    <row r="104" spans="1:14" s="260" customFormat="1" ht="15.6" customHeight="1" outlineLevel="1">
      <c r="A104" s="321" t="s">
        <v>1487</v>
      </c>
      <c r="B104" s="372" t="s">
        <v>1475</v>
      </c>
      <c r="C104" s="273"/>
      <c r="D104" s="272" t="s">
        <v>2</v>
      </c>
      <c r="E104" s="318">
        <v>1870875.8025834174</v>
      </c>
      <c r="F104" s="345">
        <v>1134631.8825834177</v>
      </c>
      <c r="G104" s="270">
        <v>33285.15</v>
      </c>
      <c r="H104" s="268">
        <f t="shared" si="20"/>
        <v>1837590.6525834175</v>
      </c>
      <c r="I104" s="365"/>
      <c r="J104" s="288" t="s">
        <v>1752</v>
      </c>
      <c r="K104" s="265">
        <f t="shared" si="21"/>
        <v>907705.5060667342</v>
      </c>
      <c r="L104" s="264">
        <f t="shared" si="22"/>
        <v>2361036.7758594537</v>
      </c>
      <c r="M104" s="264">
        <f t="shared" si="23"/>
        <v>2327751.6258594538</v>
      </c>
      <c r="N104" s="264">
        <f t="shared" si="24"/>
        <v>33285.15</v>
      </c>
    </row>
    <row r="105" spans="1:14" s="260" customFormat="1" ht="15.6" customHeight="1" outlineLevel="1">
      <c r="A105" s="321" t="s">
        <v>1488</v>
      </c>
      <c r="B105" s="372" t="s">
        <v>1476</v>
      </c>
      <c r="C105" s="273"/>
      <c r="D105" s="272" t="s">
        <v>2</v>
      </c>
      <c r="E105" s="318">
        <v>2270097.9621497481</v>
      </c>
      <c r="F105" s="345">
        <v>1413411.8521497482</v>
      </c>
      <c r="G105" s="270">
        <v>33285.15</v>
      </c>
      <c r="H105" s="268">
        <f t="shared" si="20"/>
        <v>2236812.8121497482</v>
      </c>
      <c r="I105" s="365"/>
      <c r="J105" s="288" t="s">
        <v>1752</v>
      </c>
      <c r="K105" s="265">
        <f t="shared" si="21"/>
        <v>1130729.4817197986</v>
      </c>
      <c r="L105" s="264">
        <f t="shared" si="22"/>
        <v>2880691.8822784396</v>
      </c>
      <c r="M105" s="264">
        <f t="shared" si="23"/>
        <v>2847406.7322784397</v>
      </c>
      <c r="N105" s="264">
        <f t="shared" si="24"/>
        <v>33285.15</v>
      </c>
    </row>
    <row r="106" spans="1:14" s="260" customFormat="1" ht="15.6" customHeight="1" outlineLevel="1">
      <c r="A106" s="321" t="s">
        <v>1489</v>
      </c>
      <c r="B106" s="372" t="s">
        <v>1477</v>
      </c>
      <c r="C106" s="273"/>
      <c r="D106" s="272" t="s">
        <v>2</v>
      </c>
      <c r="E106" s="318">
        <v>2735793.4483436523</v>
      </c>
      <c r="F106" s="345">
        <v>1879107.3383436527</v>
      </c>
      <c r="G106" s="270">
        <v>33285.15</v>
      </c>
      <c r="H106" s="268">
        <f t="shared" si="20"/>
        <v>2702508.2983436524</v>
      </c>
      <c r="I106" s="365"/>
      <c r="J106" s="288" t="s">
        <v>1752</v>
      </c>
      <c r="K106" s="265">
        <f t="shared" si="21"/>
        <v>1503285.8706749221</v>
      </c>
      <c r="L106" s="264">
        <f t="shared" si="22"/>
        <v>3547567.8185081105</v>
      </c>
      <c r="M106" s="264">
        <f t="shared" si="23"/>
        <v>3514282.6685081106</v>
      </c>
      <c r="N106" s="264">
        <f t="shared" si="24"/>
        <v>33285.15</v>
      </c>
    </row>
    <row r="107" spans="1:14" s="260" customFormat="1" ht="15.6" customHeight="1" outlineLevel="1">
      <c r="A107" s="321" t="s">
        <v>1490</v>
      </c>
      <c r="B107" s="372" t="s">
        <v>1478</v>
      </c>
      <c r="C107" s="273"/>
      <c r="D107" s="272" t="s">
        <v>2</v>
      </c>
      <c r="E107" s="318">
        <v>457033.24</v>
      </c>
      <c r="F107" s="345">
        <v>256952.78</v>
      </c>
      <c r="G107" s="270">
        <v>33285.15</v>
      </c>
      <c r="H107" s="268">
        <f t="shared" si="20"/>
        <v>423748.08999999997</v>
      </c>
      <c r="I107" s="365"/>
      <c r="J107" s="288" t="s">
        <v>1752</v>
      </c>
      <c r="K107" s="265">
        <f t="shared" si="21"/>
        <v>205562.22400000002</v>
      </c>
      <c r="L107" s="264">
        <f t="shared" si="22"/>
        <v>568036.84095999994</v>
      </c>
      <c r="M107" s="264">
        <f t="shared" si="23"/>
        <v>534751.69095999992</v>
      </c>
      <c r="N107" s="264">
        <f t="shared" si="24"/>
        <v>33285.15</v>
      </c>
    </row>
    <row r="108" spans="1:14" s="260" customFormat="1" ht="15.6" customHeight="1" outlineLevel="1">
      <c r="A108" s="321" t="s">
        <v>1491</v>
      </c>
      <c r="B108" s="372" t="s">
        <v>1479</v>
      </c>
      <c r="C108" s="273"/>
      <c r="D108" s="272" t="s">
        <v>2</v>
      </c>
      <c r="E108" s="318">
        <v>743935.4800000001</v>
      </c>
      <c r="F108" s="345">
        <v>501713.83</v>
      </c>
      <c r="G108" s="270">
        <v>33285.15</v>
      </c>
      <c r="H108" s="268">
        <f t="shared" si="20"/>
        <v>710650.33000000007</v>
      </c>
      <c r="I108" s="365"/>
      <c r="J108" s="288" t="s">
        <v>1752</v>
      </c>
      <c r="K108" s="265">
        <f t="shared" si="21"/>
        <v>401371.06400000001</v>
      </c>
      <c r="L108" s="264">
        <f t="shared" si="22"/>
        <v>960675.85456000012</v>
      </c>
      <c r="M108" s="264">
        <f t="shared" si="23"/>
        <v>927390.7045600001</v>
      </c>
      <c r="N108" s="264">
        <f t="shared" si="24"/>
        <v>33285.15</v>
      </c>
    </row>
    <row r="109" spans="1:14" s="260" customFormat="1" ht="273" customHeight="1" outlineLevel="1">
      <c r="A109" s="371" t="s">
        <v>39</v>
      </c>
      <c r="B109" s="369" t="s">
        <v>23</v>
      </c>
      <c r="C109" s="354" t="s">
        <v>1443</v>
      </c>
      <c r="D109" s="331"/>
      <c r="E109" s="362"/>
      <c r="F109" s="362"/>
      <c r="G109" s="327"/>
      <c r="H109" s="327"/>
      <c r="I109" s="366" t="s">
        <v>1215</v>
      </c>
      <c r="J109" s="276"/>
      <c r="K109" s="275"/>
      <c r="L109" s="275"/>
      <c r="M109" s="275"/>
      <c r="N109" s="275"/>
    </row>
    <row r="110" spans="1:14" s="260" customFormat="1" ht="15.6" customHeight="1" outlineLevel="1">
      <c r="A110" s="274" t="s">
        <v>40</v>
      </c>
      <c r="B110" s="351" t="s">
        <v>1459</v>
      </c>
      <c r="C110" s="273"/>
      <c r="D110" s="272" t="s">
        <v>2</v>
      </c>
      <c r="E110" s="318">
        <v>426354.65987491346</v>
      </c>
      <c r="F110" s="345">
        <v>53132.87987491348</v>
      </c>
      <c r="G110" s="270">
        <v>117386.04</v>
      </c>
      <c r="H110" s="268">
        <f t="shared" ref="H110:H130" si="26">E110-G110</f>
        <v>308968.61987491348</v>
      </c>
      <c r="I110" s="365"/>
      <c r="J110" s="288" t="s">
        <v>1752</v>
      </c>
      <c r="K110" s="265">
        <f t="shared" ref="K110:K130" si="27">F110*0.8</f>
        <v>42506.30389993079</v>
      </c>
      <c r="L110" s="264">
        <f t="shared" ref="L110:L130" si="28">E110+(L$6-1)*K110</f>
        <v>449308.06398087606</v>
      </c>
      <c r="M110" s="264">
        <f t="shared" ref="M110:M130" si="29">L110-N110</f>
        <v>331922.02398087608</v>
      </c>
      <c r="N110" s="264">
        <f t="shared" ref="N110:N130" si="30">G110</f>
        <v>117386.04</v>
      </c>
    </row>
    <row r="111" spans="1:14" s="260" customFormat="1" ht="15.6" customHeight="1" outlineLevel="1">
      <c r="A111" s="274" t="s">
        <v>41</v>
      </c>
      <c r="B111" s="351" t="s">
        <v>1460</v>
      </c>
      <c r="C111" s="273"/>
      <c r="D111" s="272" t="s">
        <v>2</v>
      </c>
      <c r="E111" s="318">
        <v>475788.42960068939</v>
      </c>
      <c r="F111" s="345">
        <v>78203.539600689357</v>
      </c>
      <c r="G111" s="270">
        <v>117386.04</v>
      </c>
      <c r="H111" s="268">
        <f t="shared" si="26"/>
        <v>358402.38960068941</v>
      </c>
      <c r="I111" s="365"/>
      <c r="J111" s="288" t="s">
        <v>1752</v>
      </c>
      <c r="K111" s="265">
        <f t="shared" si="27"/>
        <v>62562.831680551491</v>
      </c>
      <c r="L111" s="264">
        <f t="shared" si="28"/>
        <v>509572.35870818718</v>
      </c>
      <c r="M111" s="264">
        <f t="shared" si="29"/>
        <v>392186.3187081872</v>
      </c>
      <c r="N111" s="264">
        <f t="shared" si="30"/>
        <v>117386.04</v>
      </c>
    </row>
    <row r="112" spans="1:14" s="260" customFormat="1" ht="15.6" customHeight="1" outlineLevel="1">
      <c r="A112" s="274" t="s">
        <v>42</v>
      </c>
      <c r="B112" s="351" t="s">
        <v>1461</v>
      </c>
      <c r="C112" s="273"/>
      <c r="D112" s="272" t="s">
        <v>2</v>
      </c>
      <c r="E112" s="318">
        <v>521881.04925038223</v>
      </c>
      <c r="F112" s="345">
        <v>99933.049250382246</v>
      </c>
      <c r="G112" s="270">
        <v>117386.04</v>
      </c>
      <c r="H112" s="268">
        <f t="shared" si="26"/>
        <v>404495.00925038225</v>
      </c>
      <c r="I112" s="365"/>
      <c r="J112" s="288" t="s">
        <v>1752</v>
      </c>
      <c r="K112" s="265">
        <f t="shared" si="27"/>
        <v>79946.439400305797</v>
      </c>
      <c r="L112" s="264">
        <f t="shared" si="28"/>
        <v>565052.12652654736</v>
      </c>
      <c r="M112" s="264">
        <f t="shared" si="29"/>
        <v>447666.08652654738</v>
      </c>
      <c r="N112" s="264">
        <f t="shared" si="30"/>
        <v>117386.04</v>
      </c>
    </row>
    <row r="113" spans="1:14" s="260" customFormat="1" ht="15.6" customHeight="1" outlineLevel="1">
      <c r="A113" s="274" t="s">
        <v>518</v>
      </c>
      <c r="B113" s="351" t="s">
        <v>1462</v>
      </c>
      <c r="C113" s="273"/>
      <c r="D113" s="272" t="s">
        <v>2</v>
      </c>
      <c r="E113" s="318">
        <v>612694.88037941663</v>
      </c>
      <c r="F113" s="345">
        <v>142020.66037941669</v>
      </c>
      <c r="G113" s="270">
        <v>117386.04</v>
      </c>
      <c r="H113" s="268">
        <f t="shared" si="26"/>
        <v>495308.84037941665</v>
      </c>
      <c r="I113" s="365"/>
      <c r="J113" s="288" t="s">
        <v>1752</v>
      </c>
      <c r="K113" s="265">
        <f t="shared" si="27"/>
        <v>113616.52830353336</v>
      </c>
      <c r="L113" s="264">
        <f t="shared" si="28"/>
        <v>674047.80566332466</v>
      </c>
      <c r="M113" s="264">
        <f t="shared" si="29"/>
        <v>556661.76566332462</v>
      </c>
      <c r="N113" s="264">
        <f t="shared" si="30"/>
        <v>117386.04</v>
      </c>
    </row>
    <row r="114" spans="1:14" s="260" customFormat="1" ht="15.6" customHeight="1" outlineLevel="1">
      <c r="A114" s="274" t="s">
        <v>519</v>
      </c>
      <c r="B114" s="351" t="s">
        <v>1463</v>
      </c>
      <c r="C114" s="273"/>
      <c r="D114" s="272" t="s">
        <v>2</v>
      </c>
      <c r="E114" s="318">
        <v>706390.38479649357</v>
      </c>
      <c r="F114" s="345">
        <v>254088.28479649351</v>
      </c>
      <c r="G114" s="270">
        <v>117386.04</v>
      </c>
      <c r="H114" s="268">
        <f t="shared" si="26"/>
        <v>589004.34479649353</v>
      </c>
      <c r="I114" s="365"/>
      <c r="J114" s="288" t="s">
        <v>1752</v>
      </c>
      <c r="K114" s="265">
        <f t="shared" si="27"/>
        <v>203270.62783719483</v>
      </c>
      <c r="L114" s="264">
        <f t="shared" si="28"/>
        <v>816156.52382857876</v>
      </c>
      <c r="M114" s="264">
        <f t="shared" si="29"/>
        <v>698770.48382857873</v>
      </c>
      <c r="N114" s="264">
        <f t="shared" si="30"/>
        <v>117386.04</v>
      </c>
    </row>
    <row r="115" spans="1:14" s="260" customFormat="1" ht="15.6" customHeight="1" outlineLevel="1">
      <c r="A115" s="274" t="s">
        <v>520</v>
      </c>
      <c r="B115" s="351" t="s">
        <v>1464</v>
      </c>
      <c r="C115" s="273"/>
      <c r="D115" s="272" t="s">
        <v>2</v>
      </c>
      <c r="E115" s="318">
        <v>1085692.606239263</v>
      </c>
      <c r="F115" s="345">
        <v>423509.92623926298</v>
      </c>
      <c r="G115" s="270">
        <v>117386.04</v>
      </c>
      <c r="H115" s="268">
        <f t="shared" si="26"/>
        <v>968306.56623926293</v>
      </c>
      <c r="I115" s="365"/>
      <c r="J115" s="288" t="s">
        <v>1752</v>
      </c>
      <c r="K115" s="265">
        <f t="shared" si="27"/>
        <v>338807.9409914104</v>
      </c>
      <c r="L115" s="264">
        <f t="shared" si="28"/>
        <v>1268648.8943746246</v>
      </c>
      <c r="M115" s="264">
        <f t="shared" si="29"/>
        <v>1151262.8543746246</v>
      </c>
      <c r="N115" s="264">
        <f t="shared" si="30"/>
        <v>117386.04</v>
      </c>
    </row>
    <row r="116" spans="1:14" s="260" customFormat="1" ht="15.6" customHeight="1" outlineLevel="1">
      <c r="A116" s="274" t="s">
        <v>521</v>
      </c>
      <c r="B116" s="351" t="s">
        <v>1465</v>
      </c>
      <c r="C116" s="273"/>
      <c r="D116" s="272" t="s">
        <v>2</v>
      </c>
      <c r="E116" s="318">
        <v>1573364.3599510184</v>
      </c>
      <c r="F116" s="345">
        <v>668512.63995101838</v>
      </c>
      <c r="G116" s="270">
        <v>117386.04</v>
      </c>
      <c r="H116" s="268">
        <f t="shared" si="26"/>
        <v>1455978.3199510183</v>
      </c>
      <c r="I116" s="365"/>
      <c r="J116" s="288" t="s">
        <v>1752</v>
      </c>
      <c r="K116" s="265">
        <f t="shared" si="27"/>
        <v>534810.11196081468</v>
      </c>
      <c r="L116" s="264">
        <f t="shared" si="28"/>
        <v>1862161.8204098584</v>
      </c>
      <c r="M116" s="264">
        <f t="shared" si="29"/>
        <v>1744775.7804098583</v>
      </c>
      <c r="N116" s="264">
        <f t="shared" si="30"/>
        <v>117386.04</v>
      </c>
    </row>
    <row r="117" spans="1:14" s="260" customFormat="1" ht="15.6" customHeight="1" outlineLevel="1">
      <c r="A117" s="274" t="s">
        <v>522</v>
      </c>
      <c r="B117" s="351" t="s">
        <v>1466</v>
      </c>
      <c r="C117" s="273"/>
      <c r="D117" s="272" t="s">
        <v>2</v>
      </c>
      <c r="E117" s="318">
        <v>1930760.2673334805</v>
      </c>
      <c r="F117" s="345">
        <v>854797.84733348072</v>
      </c>
      <c r="G117" s="270">
        <v>117386.04</v>
      </c>
      <c r="H117" s="268">
        <f t="shared" si="26"/>
        <v>1813374.2273334805</v>
      </c>
      <c r="I117" s="365"/>
      <c r="J117" s="288" t="s">
        <v>1752</v>
      </c>
      <c r="K117" s="265">
        <f t="shared" si="27"/>
        <v>683838.2778667846</v>
      </c>
      <c r="L117" s="264">
        <f t="shared" si="28"/>
        <v>2300032.9373815442</v>
      </c>
      <c r="M117" s="264">
        <f t="shared" si="29"/>
        <v>2182646.8973815441</v>
      </c>
      <c r="N117" s="264">
        <f t="shared" si="30"/>
        <v>117386.04</v>
      </c>
    </row>
    <row r="118" spans="1:14" s="260" customFormat="1" ht="15.6" customHeight="1" outlineLevel="1">
      <c r="A118" s="274" t="s">
        <v>523</v>
      </c>
      <c r="B118" s="351" t="s">
        <v>1467</v>
      </c>
      <c r="C118" s="273"/>
      <c r="D118" s="272" t="s">
        <v>2</v>
      </c>
      <c r="E118" s="318">
        <v>2540983.7848184966</v>
      </c>
      <c r="F118" s="345">
        <v>1285083.764818497</v>
      </c>
      <c r="G118" s="270">
        <v>117386.04</v>
      </c>
      <c r="H118" s="268">
        <f t="shared" si="26"/>
        <v>2423597.7448184965</v>
      </c>
      <c r="I118" s="365"/>
      <c r="J118" s="288" t="s">
        <v>1752</v>
      </c>
      <c r="K118" s="265">
        <f t="shared" si="27"/>
        <v>1028067.0118547976</v>
      </c>
      <c r="L118" s="264">
        <f t="shared" si="28"/>
        <v>3096139.9712200873</v>
      </c>
      <c r="M118" s="264">
        <f t="shared" si="29"/>
        <v>2978753.9312200872</v>
      </c>
      <c r="N118" s="264">
        <f t="shared" si="30"/>
        <v>117386.04</v>
      </c>
    </row>
    <row r="119" spans="1:14" s="260" customFormat="1" ht="15.6" customHeight="1" outlineLevel="1">
      <c r="A119" s="274" t="s">
        <v>1492</v>
      </c>
      <c r="B119" s="351" t="s">
        <v>1468</v>
      </c>
      <c r="C119" s="273"/>
      <c r="D119" s="272" t="s">
        <v>2</v>
      </c>
      <c r="E119" s="318">
        <v>439631.15845650417</v>
      </c>
      <c r="F119" s="345">
        <v>66409.378456504186</v>
      </c>
      <c r="G119" s="270">
        <v>117386.04</v>
      </c>
      <c r="H119" s="268">
        <f t="shared" si="26"/>
        <v>322245.11845650419</v>
      </c>
      <c r="I119" s="365"/>
      <c r="J119" s="288" t="s">
        <v>1752</v>
      </c>
      <c r="K119" s="265">
        <f t="shared" si="27"/>
        <v>53127.502765203353</v>
      </c>
      <c r="L119" s="264">
        <f t="shared" si="28"/>
        <v>468320.009949714</v>
      </c>
      <c r="M119" s="264">
        <f t="shared" si="29"/>
        <v>350933.96994971402</v>
      </c>
      <c r="N119" s="264">
        <f t="shared" si="30"/>
        <v>117386.04</v>
      </c>
    </row>
    <row r="120" spans="1:14" s="260" customFormat="1" ht="15.6" customHeight="1" outlineLevel="1">
      <c r="A120" s="274" t="s">
        <v>1493</v>
      </c>
      <c r="B120" s="351" t="s">
        <v>1469</v>
      </c>
      <c r="C120" s="273"/>
      <c r="D120" s="272" t="s">
        <v>2</v>
      </c>
      <c r="E120" s="318">
        <v>498866.33211666922</v>
      </c>
      <c r="F120" s="345">
        <v>101281.4421166692</v>
      </c>
      <c r="G120" s="270">
        <v>117386.04</v>
      </c>
      <c r="H120" s="268">
        <f t="shared" si="26"/>
        <v>381480.29211666924</v>
      </c>
      <c r="I120" s="365"/>
      <c r="J120" s="288" t="s">
        <v>1752</v>
      </c>
      <c r="K120" s="265">
        <f t="shared" si="27"/>
        <v>81025.153693335364</v>
      </c>
      <c r="L120" s="264">
        <f t="shared" si="28"/>
        <v>542619.91511107027</v>
      </c>
      <c r="M120" s="264">
        <f t="shared" si="29"/>
        <v>425233.87511107029</v>
      </c>
      <c r="N120" s="264">
        <f t="shared" si="30"/>
        <v>117386.04</v>
      </c>
    </row>
    <row r="121" spans="1:14" s="260" customFormat="1" ht="15.6" customHeight="1" outlineLevel="1">
      <c r="A121" s="274" t="s">
        <v>1494</v>
      </c>
      <c r="B121" s="351" t="s">
        <v>1470</v>
      </c>
      <c r="C121" s="273"/>
      <c r="D121" s="272" t="s">
        <v>2</v>
      </c>
      <c r="E121" s="318">
        <v>556536.82498333801</v>
      </c>
      <c r="F121" s="345">
        <v>134588.82498333804</v>
      </c>
      <c r="G121" s="270">
        <v>117386.04</v>
      </c>
      <c r="H121" s="268">
        <f t="shared" si="26"/>
        <v>439150.78498333803</v>
      </c>
      <c r="I121" s="365"/>
      <c r="J121" s="288" t="s">
        <v>1752</v>
      </c>
      <c r="K121" s="265">
        <f t="shared" si="27"/>
        <v>107671.05998667044</v>
      </c>
      <c r="L121" s="264">
        <f t="shared" si="28"/>
        <v>614679.19737614004</v>
      </c>
      <c r="M121" s="264">
        <f t="shared" si="29"/>
        <v>497293.15737614007</v>
      </c>
      <c r="N121" s="264">
        <f t="shared" si="30"/>
        <v>117386.04</v>
      </c>
    </row>
    <row r="122" spans="1:14" s="260" customFormat="1" ht="15.6" customHeight="1" outlineLevel="1">
      <c r="A122" s="274" t="s">
        <v>1495</v>
      </c>
      <c r="B122" s="351" t="s">
        <v>1471</v>
      </c>
      <c r="C122" s="273"/>
      <c r="D122" s="272" t="s">
        <v>2</v>
      </c>
      <c r="E122" s="318">
        <v>670078.36468031304</v>
      </c>
      <c r="F122" s="345">
        <v>199404.14468031301</v>
      </c>
      <c r="G122" s="270">
        <v>117386.04</v>
      </c>
      <c r="H122" s="268">
        <f t="shared" si="26"/>
        <v>552692.324680313</v>
      </c>
      <c r="I122" s="365"/>
      <c r="J122" s="288" t="s">
        <v>1752</v>
      </c>
      <c r="K122" s="265">
        <f t="shared" si="27"/>
        <v>159523.31574425043</v>
      </c>
      <c r="L122" s="264">
        <f t="shared" si="28"/>
        <v>756220.95518220821</v>
      </c>
      <c r="M122" s="264">
        <f t="shared" si="29"/>
        <v>638834.91518220818</v>
      </c>
      <c r="N122" s="264">
        <f t="shared" si="30"/>
        <v>117386.04</v>
      </c>
    </row>
    <row r="123" spans="1:14" s="260" customFormat="1" ht="15.6" customHeight="1" outlineLevel="1">
      <c r="A123" s="274" t="s">
        <v>1496</v>
      </c>
      <c r="B123" s="351" t="s">
        <v>1472</v>
      </c>
      <c r="C123" s="273"/>
      <c r="D123" s="272" t="s">
        <v>2</v>
      </c>
      <c r="E123" s="318">
        <v>822548.13215642446</v>
      </c>
      <c r="F123" s="345">
        <v>370246.03215642442</v>
      </c>
      <c r="G123" s="270">
        <v>117386.04</v>
      </c>
      <c r="H123" s="268">
        <f t="shared" si="26"/>
        <v>705162.09215642442</v>
      </c>
      <c r="I123" s="365"/>
      <c r="J123" s="288" t="s">
        <v>1752</v>
      </c>
      <c r="K123" s="265">
        <f t="shared" si="27"/>
        <v>296196.82572513953</v>
      </c>
      <c r="L123" s="264">
        <f t="shared" si="28"/>
        <v>982494.41804799985</v>
      </c>
      <c r="M123" s="264">
        <f t="shared" si="29"/>
        <v>865108.37804799981</v>
      </c>
      <c r="N123" s="264">
        <f t="shared" si="30"/>
        <v>117386.04</v>
      </c>
    </row>
    <row r="124" spans="1:14" s="260" customFormat="1" ht="15.6" customHeight="1" outlineLevel="1">
      <c r="A124" s="274" t="s">
        <v>1497</v>
      </c>
      <c r="B124" s="351" t="s">
        <v>1473</v>
      </c>
      <c r="C124" s="273"/>
      <c r="D124" s="272" t="s">
        <v>2</v>
      </c>
      <c r="E124" s="318">
        <v>1339247.7621965387</v>
      </c>
      <c r="F124" s="345">
        <v>677065.0821965388</v>
      </c>
      <c r="G124" s="270">
        <v>117386.04</v>
      </c>
      <c r="H124" s="268">
        <f t="shared" si="26"/>
        <v>1221861.7221965387</v>
      </c>
      <c r="I124" s="365"/>
      <c r="J124" s="288" t="s">
        <v>1752</v>
      </c>
      <c r="K124" s="265">
        <f t="shared" si="27"/>
        <v>541652.06575723109</v>
      </c>
      <c r="L124" s="264">
        <f t="shared" si="28"/>
        <v>1631739.8777054437</v>
      </c>
      <c r="M124" s="264">
        <f t="shared" si="29"/>
        <v>1514353.8377054436</v>
      </c>
      <c r="N124" s="264">
        <f t="shared" si="30"/>
        <v>117386.04</v>
      </c>
    </row>
    <row r="125" spans="1:14" s="260" customFormat="1" ht="15.6" customHeight="1" outlineLevel="1">
      <c r="A125" s="274" t="s">
        <v>1498</v>
      </c>
      <c r="B125" s="351" t="s">
        <v>1474</v>
      </c>
      <c r="C125" s="273"/>
      <c r="D125" s="272" t="s">
        <v>2</v>
      </c>
      <c r="E125" s="318">
        <v>1885228.7418454876</v>
      </c>
      <c r="F125" s="345">
        <v>980377.02184548776</v>
      </c>
      <c r="G125" s="270">
        <v>117386.04</v>
      </c>
      <c r="H125" s="268">
        <f t="shared" si="26"/>
        <v>1767842.7018454876</v>
      </c>
      <c r="I125" s="365"/>
      <c r="J125" s="288" t="s">
        <v>1752</v>
      </c>
      <c r="K125" s="265">
        <f t="shared" si="27"/>
        <v>784301.61747639021</v>
      </c>
      <c r="L125" s="264">
        <f t="shared" si="28"/>
        <v>2308751.6152827386</v>
      </c>
      <c r="M125" s="264">
        <f t="shared" si="29"/>
        <v>2191365.5752827385</v>
      </c>
      <c r="N125" s="264">
        <f t="shared" si="30"/>
        <v>117386.04</v>
      </c>
    </row>
    <row r="126" spans="1:14" s="260" customFormat="1" ht="15.6" customHeight="1" outlineLevel="1">
      <c r="A126" s="274" t="s">
        <v>1499</v>
      </c>
      <c r="B126" s="351" t="s">
        <v>1475</v>
      </c>
      <c r="C126" s="273"/>
      <c r="D126" s="272" t="s">
        <v>2</v>
      </c>
      <c r="E126" s="318">
        <v>2465611.969402344</v>
      </c>
      <c r="F126" s="345">
        <v>1389649.549402344</v>
      </c>
      <c r="G126" s="270">
        <v>117386.04</v>
      </c>
      <c r="H126" s="268">
        <f t="shared" si="26"/>
        <v>2348225.9294023439</v>
      </c>
      <c r="I126" s="365"/>
      <c r="J126" s="288" t="s">
        <v>1752</v>
      </c>
      <c r="K126" s="265">
        <f t="shared" si="27"/>
        <v>1111719.6395218752</v>
      </c>
      <c r="L126" s="264">
        <f t="shared" si="28"/>
        <v>3065940.5747441566</v>
      </c>
      <c r="M126" s="264">
        <f t="shared" si="29"/>
        <v>2948554.5347441565</v>
      </c>
      <c r="N126" s="264">
        <f t="shared" si="30"/>
        <v>117386.04</v>
      </c>
    </row>
    <row r="127" spans="1:14" s="260" customFormat="1" ht="15.6" customHeight="1" outlineLevel="1">
      <c r="A127" s="274" t="s">
        <v>1500</v>
      </c>
      <c r="B127" s="351" t="s">
        <v>1476</v>
      </c>
      <c r="C127" s="273"/>
      <c r="D127" s="272" t="s">
        <v>2</v>
      </c>
      <c r="E127" s="318">
        <v>2985403.0783548737</v>
      </c>
      <c r="F127" s="345">
        <v>1729503.0583548744</v>
      </c>
      <c r="G127" s="270">
        <v>117386.04</v>
      </c>
      <c r="H127" s="268">
        <f t="shared" si="26"/>
        <v>2868017.0383548737</v>
      </c>
      <c r="I127" s="365"/>
      <c r="J127" s="288" t="s">
        <v>1752</v>
      </c>
      <c r="K127" s="265">
        <f t="shared" si="27"/>
        <v>1383602.4466838995</v>
      </c>
      <c r="L127" s="264">
        <f t="shared" si="28"/>
        <v>3732548.3995641796</v>
      </c>
      <c r="M127" s="264">
        <f t="shared" si="29"/>
        <v>3615162.3595641796</v>
      </c>
      <c r="N127" s="264">
        <f t="shared" si="30"/>
        <v>117386.04</v>
      </c>
    </row>
    <row r="128" spans="1:14" s="260" customFormat="1" ht="15.6" customHeight="1" outlineLevel="1">
      <c r="A128" s="274" t="s">
        <v>1501</v>
      </c>
      <c r="B128" s="351" t="s">
        <v>1477</v>
      </c>
      <c r="C128" s="273"/>
      <c r="D128" s="272" t="s">
        <v>2</v>
      </c>
      <c r="E128" s="318">
        <v>3331303.3108978947</v>
      </c>
      <c r="F128" s="345">
        <v>2075403.2908978951</v>
      </c>
      <c r="G128" s="270">
        <v>117386.04</v>
      </c>
      <c r="H128" s="268">
        <f t="shared" si="26"/>
        <v>3213917.2708978946</v>
      </c>
      <c r="I128" s="365"/>
      <c r="J128" s="288" t="s">
        <v>1752</v>
      </c>
      <c r="K128" s="265">
        <f t="shared" si="27"/>
        <v>1660322.6327183163</v>
      </c>
      <c r="L128" s="264">
        <f t="shared" si="28"/>
        <v>4227877.5325657856</v>
      </c>
      <c r="M128" s="264">
        <f t="shared" si="29"/>
        <v>4110491.4925657855</v>
      </c>
      <c r="N128" s="264">
        <f t="shared" si="30"/>
        <v>117386.04</v>
      </c>
    </row>
    <row r="129" spans="1:14" s="260" customFormat="1" ht="15.6" customHeight="1" outlineLevel="1">
      <c r="A129" s="274" t="s">
        <v>1502</v>
      </c>
      <c r="B129" s="351" t="s">
        <v>1478</v>
      </c>
      <c r="C129" s="273"/>
      <c r="D129" s="272" t="s">
        <v>2</v>
      </c>
      <c r="E129" s="318">
        <v>727627</v>
      </c>
      <c r="F129" s="345">
        <v>256952.78</v>
      </c>
      <c r="G129" s="270">
        <v>117386.04</v>
      </c>
      <c r="H129" s="268">
        <f t="shared" si="26"/>
        <v>610240.96</v>
      </c>
      <c r="I129" s="365"/>
      <c r="J129" s="288" t="s">
        <v>1752</v>
      </c>
      <c r="K129" s="265">
        <f t="shared" si="27"/>
        <v>205562.22400000002</v>
      </c>
      <c r="L129" s="264">
        <f t="shared" si="28"/>
        <v>838630.60095999995</v>
      </c>
      <c r="M129" s="264">
        <f t="shared" si="29"/>
        <v>721244.56095999992</v>
      </c>
      <c r="N129" s="264">
        <f t="shared" si="30"/>
        <v>117386.04</v>
      </c>
    </row>
    <row r="130" spans="1:14" s="260" customFormat="1" ht="15.6" customHeight="1" outlineLevel="1">
      <c r="A130" s="274" t="s">
        <v>1503</v>
      </c>
      <c r="B130" s="351" t="s">
        <v>1479</v>
      </c>
      <c r="C130" s="273"/>
      <c r="D130" s="272" t="s">
        <v>2</v>
      </c>
      <c r="E130" s="318">
        <v>954015.93000000017</v>
      </c>
      <c r="F130" s="345">
        <v>501713.83</v>
      </c>
      <c r="G130" s="270">
        <v>117386.04</v>
      </c>
      <c r="H130" s="268">
        <f t="shared" si="26"/>
        <v>836629.89000000013</v>
      </c>
      <c r="I130" s="365"/>
      <c r="J130" s="288" t="s">
        <v>1752</v>
      </c>
      <c r="K130" s="265">
        <f t="shared" si="27"/>
        <v>401371.06400000001</v>
      </c>
      <c r="L130" s="264">
        <f t="shared" si="28"/>
        <v>1170756.3045600001</v>
      </c>
      <c r="M130" s="264">
        <f t="shared" si="29"/>
        <v>1053370.26456</v>
      </c>
      <c r="N130" s="264">
        <f t="shared" si="30"/>
        <v>117386.04</v>
      </c>
    </row>
    <row r="131" spans="1:14" s="260" customFormat="1" ht="228" customHeight="1" outlineLevel="1">
      <c r="A131" s="370" t="s">
        <v>43</v>
      </c>
      <c r="B131" s="369" t="s">
        <v>22</v>
      </c>
      <c r="C131" s="354" t="s">
        <v>1444</v>
      </c>
      <c r="D131" s="331"/>
      <c r="E131" s="368"/>
      <c r="F131" s="368"/>
      <c r="G131" s="367"/>
      <c r="H131" s="367"/>
      <c r="I131" s="366" t="s">
        <v>1214</v>
      </c>
      <c r="J131" s="276"/>
      <c r="K131" s="275"/>
      <c r="L131" s="275"/>
      <c r="M131" s="275"/>
      <c r="N131" s="275"/>
    </row>
    <row r="132" spans="1:14" s="260" customFormat="1" ht="15.6" customHeight="1" outlineLevel="1">
      <c r="A132" s="274" t="s">
        <v>729</v>
      </c>
      <c r="B132" s="351" t="s">
        <v>1459</v>
      </c>
      <c r="C132" s="273"/>
      <c r="D132" s="272" t="s">
        <v>2</v>
      </c>
      <c r="E132" s="318">
        <v>256128.08987491348</v>
      </c>
      <c r="F132" s="345">
        <v>53132.87987491348</v>
      </c>
      <c r="G132" s="270">
        <v>51576.23</v>
      </c>
      <c r="H132" s="268">
        <f t="shared" ref="H132:H152" si="31">E132-G132</f>
        <v>204551.85987491347</v>
      </c>
      <c r="I132" s="365"/>
      <c r="J132" s="288" t="s">
        <v>1752</v>
      </c>
      <c r="K132" s="265">
        <f t="shared" ref="K132:K152" si="32">F132*0.8</f>
        <v>42506.30389993079</v>
      </c>
      <c r="L132" s="264">
        <f t="shared" ref="L132:L152" si="33">E132+(L$6-1)*K132</f>
        <v>279081.49398087611</v>
      </c>
      <c r="M132" s="264">
        <f t="shared" ref="M132:M152" si="34">L132-N132</f>
        <v>227505.2639808761</v>
      </c>
      <c r="N132" s="264">
        <f t="shared" ref="N132:N152" si="35">G132</f>
        <v>51576.23</v>
      </c>
    </row>
    <row r="133" spans="1:14" s="260" customFormat="1" ht="15.6" customHeight="1" outlineLevel="1">
      <c r="A133" s="274" t="s">
        <v>730</v>
      </c>
      <c r="B133" s="351" t="s">
        <v>1460</v>
      </c>
      <c r="C133" s="273"/>
      <c r="D133" s="272" t="s">
        <v>2</v>
      </c>
      <c r="E133" s="318">
        <v>292857.25960068934</v>
      </c>
      <c r="F133" s="345">
        <v>78203.539600689357</v>
      </c>
      <c r="G133" s="270">
        <v>51576.23</v>
      </c>
      <c r="H133" s="268">
        <f t="shared" si="31"/>
        <v>241281.02960068933</v>
      </c>
      <c r="I133" s="365"/>
      <c r="J133" s="288" t="s">
        <v>1752</v>
      </c>
      <c r="K133" s="265">
        <f t="shared" si="32"/>
        <v>62562.831680551491</v>
      </c>
      <c r="L133" s="264">
        <f t="shared" si="33"/>
        <v>326641.18870818714</v>
      </c>
      <c r="M133" s="264">
        <f t="shared" si="34"/>
        <v>275064.95870818716</v>
      </c>
      <c r="N133" s="264">
        <f t="shared" si="35"/>
        <v>51576.23</v>
      </c>
    </row>
    <row r="134" spans="1:14" s="260" customFormat="1" ht="15.6" customHeight="1" outlineLevel="1">
      <c r="A134" s="274" t="s">
        <v>731</v>
      </c>
      <c r="B134" s="351" t="s">
        <v>1461</v>
      </c>
      <c r="C134" s="273"/>
      <c r="D134" s="272" t="s">
        <v>2</v>
      </c>
      <c r="E134" s="318">
        <v>326245.27925038221</v>
      </c>
      <c r="F134" s="345">
        <v>99933.049250382246</v>
      </c>
      <c r="G134" s="270">
        <v>51576.23</v>
      </c>
      <c r="H134" s="268">
        <f t="shared" si="31"/>
        <v>274669.04925038223</v>
      </c>
      <c r="I134" s="365"/>
      <c r="J134" s="288" t="s">
        <v>1752</v>
      </c>
      <c r="K134" s="265">
        <f t="shared" si="32"/>
        <v>79946.439400305797</v>
      </c>
      <c r="L134" s="264">
        <f t="shared" si="33"/>
        <v>369416.35652654734</v>
      </c>
      <c r="M134" s="264">
        <f t="shared" si="34"/>
        <v>317840.12652654736</v>
      </c>
      <c r="N134" s="264">
        <f t="shared" si="35"/>
        <v>51576.23</v>
      </c>
    </row>
    <row r="135" spans="1:14" s="260" customFormat="1" ht="15.6" customHeight="1" outlineLevel="1">
      <c r="A135" s="274" t="s">
        <v>733</v>
      </c>
      <c r="B135" s="351" t="s">
        <v>1462</v>
      </c>
      <c r="C135" s="273"/>
      <c r="D135" s="272" t="s">
        <v>2</v>
      </c>
      <c r="E135" s="318">
        <v>391649.92037941667</v>
      </c>
      <c r="F135" s="345">
        <v>142020.66037941669</v>
      </c>
      <c r="G135" s="270">
        <v>51576.23</v>
      </c>
      <c r="H135" s="268">
        <f t="shared" si="31"/>
        <v>340073.69037941669</v>
      </c>
      <c r="I135" s="365"/>
      <c r="J135" s="288" t="s">
        <v>1752</v>
      </c>
      <c r="K135" s="265">
        <f t="shared" si="32"/>
        <v>113616.52830353336</v>
      </c>
      <c r="L135" s="264">
        <f t="shared" si="33"/>
        <v>453002.8456633247</v>
      </c>
      <c r="M135" s="264">
        <f t="shared" si="34"/>
        <v>401426.61566332472</v>
      </c>
      <c r="N135" s="264">
        <f t="shared" si="35"/>
        <v>51576.23</v>
      </c>
    </row>
    <row r="136" spans="1:14" s="260" customFormat="1" ht="15.6" customHeight="1" outlineLevel="1">
      <c r="A136" s="274" t="s">
        <v>732</v>
      </c>
      <c r="B136" s="351" t="s">
        <v>1463</v>
      </c>
      <c r="C136" s="273"/>
      <c r="D136" s="272" t="s">
        <v>2</v>
      </c>
      <c r="E136" s="318">
        <v>518025.34479649353</v>
      </c>
      <c r="F136" s="345">
        <v>254088.28479649351</v>
      </c>
      <c r="G136" s="270">
        <v>51576.23</v>
      </c>
      <c r="H136" s="268">
        <f t="shared" si="31"/>
        <v>466449.11479649355</v>
      </c>
      <c r="I136" s="365"/>
      <c r="J136" s="288" t="s">
        <v>1752</v>
      </c>
      <c r="K136" s="265">
        <f t="shared" si="32"/>
        <v>203270.62783719483</v>
      </c>
      <c r="L136" s="264">
        <f t="shared" si="33"/>
        <v>627791.48382857873</v>
      </c>
      <c r="M136" s="264">
        <f t="shared" si="34"/>
        <v>576215.25382857875</v>
      </c>
      <c r="N136" s="264">
        <f t="shared" si="35"/>
        <v>51576.23</v>
      </c>
    </row>
    <row r="137" spans="1:14" s="260" customFormat="1" ht="15.6" customHeight="1" outlineLevel="1">
      <c r="A137" s="274" t="s">
        <v>734</v>
      </c>
      <c r="B137" s="351" t="s">
        <v>1464</v>
      </c>
      <c r="C137" s="273"/>
      <c r="D137" s="272" t="s">
        <v>2</v>
      </c>
      <c r="E137" s="318">
        <v>817147.36623926298</v>
      </c>
      <c r="F137" s="345">
        <v>423509.92623926298</v>
      </c>
      <c r="G137" s="270">
        <v>51576.23</v>
      </c>
      <c r="H137" s="268">
        <f t="shared" si="31"/>
        <v>765571.136239263</v>
      </c>
      <c r="I137" s="365"/>
      <c r="J137" s="288" t="s">
        <v>1752</v>
      </c>
      <c r="K137" s="265">
        <f t="shared" si="32"/>
        <v>338807.9409914104</v>
      </c>
      <c r="L137" s="264">
        <f t="shared" si="33"/>
        <v>1000103.6543746246</v>
      </c>
      <c r="M137" s="264">
        <f t="shared" si="34"/>
        <v>948527.42437462462</v>
      </c>
      <c r="N137" s="264">
        <f t="shared" si="35"/>
        <v>51576.23</v>
      </c>
    </row>
    <row r="138" spans="1:14" s="260" customFormat="1" ht="15.6" customHeight="1" outlineLevel="1">
      <c r="A138" s="274" t="s">
        <v>736</v>
      </c>
      <c r="B138" s="351" t="s">
        <v>1465</v>
      </c>
      <c r="C138" s="273"/>
      <c r="D138" s="272" t="s">
        <v>2</v>
      </c>
      <c r="E138" s="318">
        <v>1194720.7599510185</v>
      </c>
      <c r="F138" s="345">
        <v>668512.63995101838</v>
      </c>
      <c r="G138" s="270">
        <v>51576.23</v>
      </c>
      <c r="H138" s="268">
        <f t="shared" si="31"/>
        <v>1143144.5299510185</v>
      </c>
      <c r="I138" s="365"/>
      <c r="J138" s="288" t="s">
        <v>1752</v>
      </c>
      <c r="K138" s="265">
        <f t="shared" si="32"/>
        <v>534810.11196081468</v>
      </c>
      <c r="L138" s="264">
        <f t="shared" si="33"/>
        <v>1483518.2204098585</v>
      </c>
      <c r="M138" s="264">
        <f t="shared" si="34"/>
        <v>1431941.9904098585</v>
      </c>
      <c r="N138" s="264">
        <f t="shared" si="35"/>
        <v>51576.23</v>
      </c>
    </row>
    <row r="139" spans="1:14" s="260" customFormat="1" ht="15.6" customHeight="1" outlineLevel="1">
      <c r="A139" s="274" t="s">
        <v>735</v>
      </c>
      <c r="B139" s="351" t="s">
        <v>1466</v>
      </c>
      <c r="C139" s="273"/>
      <c r="D139" s="272" t="s">
        <v>2</v>
      </c>
      <c r="E139" s="318">
        <v>1472524.7073334809</v>
      </c>
      <c r="F139" s="345">
        <v>854797.84733348072</v>
      </c>
      <c r="G139" s="270">
        <v>51576.23</v>
      </c>
      <c r="H139" s="268">
        <f t="shared" si="31"/>
        <v>1420948.477333481</v>
      </c>
      <c r="I139" s="365"/>
      <c r="J139" s="288" t="s">
        <v>1752</v>
      </c>
      <c r="K139" s="265">
        <f t="shared" si="32"/>
        <v>683838.2778667846</v>
      </c>
      <c r="L139" s="264">
        <f t="shared" si="33"/>
        <v>1841797.3773815446</v>
      </c>
      <c r="M139" s="264">
        <f t="shared" si="34"/>
        <v>1790221.1473815446</v>
      </c>
      <c r="N139" s="264">
        <f t="shared" si="35"/>
        <v>51576.23</v>
      </c>
    </row>
    <row r="140" spans="1:14" s="260" customFormat="1" ht="15.6" customHeight="1" outlineLevel="1">
      <c r="A140" s="274" t="s">
        <v>737</v>
      </c>
      <c r="B140" s="351" t="s">
        <v>1467</v>
      </c>
      <c r="C140" s="273"/>
      <c r="D140" s="272" t="s">
        <v>2</v>
      </c>
      <c r="E140" s="318">
        <v>2004072.734818497</v>
      </c>
      <c r="F140" s="345">
        <v>1285083.764818497</v>
      </c>
      <c r="G140" s="270">
        <v>51576.23</v>
      </c>
      <c r="H140" s="268">
        <f t="shared" si="31"/>
        <v>1952496.504818497</v>
      </c>
      <c r="I140" s="365"/>
      <c r="J140" s="288" t="s">
        <v>1752</v>
      </c>
      <c r="K140" s="265">
        <f t="shared" si="32"/>
        <v>1028067.0118547976</v>
      </c>
      <c r="L140" s="264">
        <f t="shared" si="33"/>
        <v>2559228.9212200874</v>
      </c>
      <c r="M140" s="264">
        <f t="shared" si="34"/>
        <v>2507652.6912200875</v>
      </c>
      <c r="N140" s="264">
        <f t="shared" si="35"/>
        <v>51576.23</v>
      </c>
    </row>
    <row r="141" spans="1:14" s="260" customFormat="1" ht="15.6" customHeight="1" outlineLevel="1">
      <c r="A141" s="274" t="s">
        <v>1504</v>
      </c>
      <c r="B141" s="351" t="s">
        <v>1468</v>
      </c>
      <c r="C141" s="273"/>
      <c r="D141" s="272" t="s">
        <v>2</v>
      </c>
      <c r="E141" s="318">
        <v>269404.58845650416</v>
      </c>
      <c r="F141" s="345">
        <v>66409.378456504186</v>
      </c>
      <c r="G141" s="270">
        <v>51576.23</v>
      </c>
      <c r="H141" s="268">
        <f t="shared" si="31"/>
        <v>217828.35845650415</v>
      </c>
      <c r="I141" s="365"/>
      <c r="J141" s="288" t="s">
        <v>1752</v>
      </c>
      <c r="K141" s="265">
        <f t="shared" si="32"/>
        <v>53127.502765203353</v>
      </c>
      <c r="L141" s="264">
        <f t="shared" si="33"/>
        <v>298093.439949714</v>
      </c>
      <c r="M141" s="264">
        <f t="shared" si="34"/>
        <v>246517.20994971399</v>
      </c>
      <c r="N141" s="264">
        <f t="shared" si="35"/>
        <v>51576.23</v>
      </c>
    </row>
    <row r="142" spans="1:14" s="260" customFormat="1" ht="15.6" customHeight="1" outlineLevel="1">
      <c r="A142" s="274" t="s">
        <v>1505</v>
      </c>
      <c r="B142" s="351" t="s">
        <v>1469</v>
      </c>
      <c r="C142" s="273"/>
      <c r="D142" s="272" t="s">
        <v>2</v>
      </c>
      <c r="E142" s="318">
        <v>315935.16211666918</v>
      </c>
      <c r="F142" s="345">
        <v>101281.4421166692</v>
      </c>
      <c r="G142" s="270">
        <v>51576.23</v>
      </c>
      <c r="H142" s="268">
        <f t="shared" si="31"/>
        <v>264358.9321166692</v>
      </c>
      <c r="I142" s="365"/>
      <c r="J142" s="288" t="s">
        <v>1752</v>
      </c>
      <c r="K142" s="265">
        <f t="shared" si="32"/>
        <v>81025.153693335364</v>
      </c>
      <c r="L142" s="264">
        <f t="shared" si="33"/>
        <v>359688.74511107028</v>
      </c>
      <c r="M142" s="264">
        <f t="shared" si="34"/>
        <v>308112.5151110703</v>
      </c>
      <c r="N142" s="264">
        <f t="shared" si="35"/>
        <v>51576.23</v>
      </c>
    </row>
    <row r="143" spans="1:14" s="260" customFormat="1" ht="15.6" customHeight="1" outlineLevel="1">
      <c r="A143" s="274" t="s">
        <v>1506</v>
      </c>
      <c r="B143" s="351" t="s">
        <v>1470</v>
      </c>
      <c r="C143" s="273"/>
      <c r="D143" s="272" t="s">
        <v>2</v>
      </c>
      <c r="E143" s="318">
        <v>360901.05498333799</v>
      </c>
      <c r="F143" s="345">
        <v>134588.82498333804</v>
      </c>
      <c r="G143" s="270">
        <v>51576.23</v>
      </c>
      <c r="H143" s="268">
        <f t="shared" si="31"/>
        <v>309324.82498333801</v>
      </c>
      <c r="I143" s="365"/>
      <c r="J143" s="288" t="s">
        <v>1752</v>
      </c>
      <c r="K143" s="265">
        <f t="shared" si="32"/>
        <v>107671.05998667044</v>
      </c>
      <c r="L143" s="264">
        <f t="shared" si="33"/>
        <v>419043.42737614003</v>
      </c>
      <c r="M143" s="264">
        <f t="shared" si="34"/>
        <v>367467.19737614004</v>
      </c>
      <c r="N143" s="264">
        <f t="shared" si="35"/>
        <v>51576.23</v>
      </c>
    </row>
    <row r="144" spans="1:14" s="260" customFormat="1" ht="15.6" customHeight="1" outlineLevel="1">
      <c r="A144" s="274" t="s">
        <v>1507</v>
      </c>
      <c r="B144" s="351" t="s">
        <v>1471</v>
      </c>
      <c r="C144" s="273"/>
      <c r="D144" s="272" t="s">
        <v>2</v>
      </c>
      <c r="E144" s="318">
        <v>449033.40468031296</v>
      </c>
      <c r="F144" s="345">
        <v>199404.14468031301</v>
      </c>
      <c r="G144" s="270">
        <v>51576.23</v>
      </c>
      <c r="H144" s="268">
        <f t="shared" si="31"/>
        <v>397457.17468031298</v>
      </c>
      <c r="I144" s="365"/>
      <c r="J144" s="288" t="s">
        <v>1752</v>
      </c>
      <c r="K144" s="265">
        <f t="shared" si="32"/>
        <v>159523.31574425043</v>
      </c>
      <c r="L144" s="264">
        <f t="shared" si="33"/>
        <v>535175.99518220825</v>
      </c>
      <c r="M144" s="264">
        <f t="shared" si="34"/>
        <v>483599.76518220827</v>
      </c>
      <c r="N144" s="264">
        <f t="shared" si="35"/>
        <v>51576.23</v>
      </c>
    </row>
    <row r="145" spans="1:14" s="260" customFormat="1" ht="15.6" customHeight="1" outlineLevel="1">
      <c r="A145" s="274" t="s">
        <v>1508</v>
      </c>
      <c r="B145" s="351" t="s">
        <v>1472</v>
      </c>
      <c r="C145" s="273"/>
      <c r="D145" s="272" t="s">
        <v>2</v>
      </c>
      <c r="E145" s="318">
        <v>634183.09215642442</v>
      </c>
      <c r="F145" s="345">
        <v>370246.03215642442</v>
      </c>
      <c r="G145" s="270">
        <v>51576.23</v>
      </c>
      <c r="H145" s="268">
        <f t="shared" si="31"/>
        <v>582606.86215642444</v>
      </c>
      <c r="I145" s="365"/>
      <c r="J145" s="288" t="s">
        <v>1752</v>
      </c>
      <c r="K145" s="265">
        <f t="shared" si="32"/>
        <v>296196.82572513953</v>
      </c>
      <c r="L145" s="264">
        <f t="shared" si="33"/>
        <v>794129.37804799981</v>
      </c>
      <c r="M145" s="264">
        <f t="shared" si="34"/>
        <v>742553.14804799983</v>
      </c>
      <c r="N145" s="264">
        <f t="shared" si="35"/>
        <v>51576.23</v>
      </c>
    </row>
    <row r="146" spans="1:14" s="260" customFormat="1" ht="15.6" customHeight="1" outlineLevel="1">
      <c r="A146" s="274" t="s">
        <v>1509</v>
      </c>
      <c r="B146" s="351" t="s">
        <v>1473</v>
      </c>
      <c r="C146" s="273"/>
      <c r="D146" s="272" t="s">
        <v>2</v>
      </c>
      <c r="E146" s="318">
        <v>1070702.5221965387</v>
      </c>
      <c r="F146" s="345">
        <v>677065.0821965388</v>
      </c>
      <c r="G146" s="270">
        <v>51576.23</v>
      </c>
      <c r="H146" s="268">
        <f t="shared" si="31"/>
        <v>1019126.2921965388</v>
      </c>
      <c r="I146" s="365"/>
      <c r="J146" s="288" t="s">
        <v>1752</v>
      </c>
      <c r="K146" s="265">
        <f t="shared" si="32"/>
        <v>541652.06575723109</v>
      </c>
      <c r="L146" s="264">
        <f t="shared" si="33"/>
        <v>1363194.6377054434</v>
      </c>
      <c r="M146" s="264">
        <f t="shared" si="34"/>
        <v>1311618.4077054434</v>
      </c>
      <c r="N146" s="264">
        <f t="shared" si="35"/>
        <v>51576.23</v>
      </c>
    </row>
    <row r="147" spans="1:14" s="260" customFormat="1" ht="15.6" customHeight="1" outlineLevel="1">
      <c r="A147" s="274" t="s">
        <v>1510</v>
      </c>
      <c r="B147" s="351" t="s">
        <v>1474</v>
      </c>
      <c r="C147" s="273"/>
      <c r="D147" s="272" t="s">
        <v>2</v>
      </c>
      <c r="E147" s="318">
        <v>1506585.141845488</v>
      </c>
      <c r="F147" s="345">
        <v>980377.02184548776</v>
      </c>
      <c r="G147" s="270">
        <v>51576.23</v>
      </c>
      <c r="H147" s="268">
        <f t="shared" si="31"/>
        <v>1455008.911845488</v>
      </c>
      <c r="I147" s="365"/>
      <c r="J147" s="288" t="s">
        <v>1752</v>
      </c>
      <c r="K147" s="265">
        <f t="shared" si="32"/>
        <v>784301.61747639021</v>
      </c>
      <c r="L147" s="264">
        <f t="shared" si="33"/>
        <v>1930108.0152827387</v>
      </c>
      <c r="M147" s="264">
        <f t="shared" si="34"/>
        <v>1878531.7852827387</v>
      </c>
      <c r="N147" s="264">
        <f t="shared" si="35"/>
        <v>51576.23</v>
      </c>
    </row>
    <row r="148" spans="1:14" s="260" customFormat="1" ht="15.6" customHeight="1" outlineLevel="1">
      <c r="A148" s="274" t="s">
        <v>1511</v>
      </c>
      <c r="B148" s="351" t="s">
        <v>1475</v>
      </c>
      <c r="C148" s="273"/>
      <c r="D148" s="272" t="s">
        <v>2</v>
      </c>
      <c r="E148" s="318">
        <v>2007376.4094023444</v>
      </c>
      <c r="F148" s="345">
        <v>1389649.549402344</v>
      </c>
      <c r="G148" s="270">
        <v>51576.23</v>
      </c>
      <c r="H148" s="268">
        <f t="shared" si="31"/>
        <v>1955800.1794023444</v>
      </c>
      <c r="I148" s="365"/>
      <c r="J148" s="288" t="s">
        <v>1752</v>
      </c>
      <c r="K148" s="265">
        <f t="shared" si="32"/>
        <v>1111719.6395218752</v>
      </c>
      <c r="L148" s="264">
        <f t="shared" si="33"/>
        <v>2607705.014744157</v>
      </c>
      <c r="M148" s="264">
        <f t="shared" si="34"/>
        <v>2556128.784744157</v>
      </c>
      <c r="N148" s="264">
        <f t="shared" si="35"/>
        <v>51576.23</v>
      </c>
    </row>
    <row r="149" spans="1:14" s="260" customFormat="1" ht="15.6" customHeight="1" outlineLevel="1">
      <c r="A149" s="274" t="s">
        <v>1512</v>
      </c>
      <c r="B149" s="351" t="s">
        <v>1476</v>
      </c>
      <c r="C149" s="273"/>
      <c r="D149" s="272" t="s">
        <v>2</v>
      </c>
      <c r="E149" s="318">
        <v>2448492.0283548743</v>
      </c>
      <c r="F149" s="345">
        <v>1729503.0583548744</v>
      </c>
      <c r="G149" s="270">
        <v>51576.23</v>
      </c>
      <c r="H149" s="268">
        <f t="shared" si="31"/>
        <v>2396915.7983548744</v>
      </c>
      <c r="I149" s="365"/>
      <c r="J149" s="288" t="s">
        <v>1752</v>
      </c>
      <c r="K149" s="265">
        <f t="shared" si="32"/>
        <v>1383602.4466838995</v>
      </c>
      <c r="L149" s="264">
        <f t="shared" si="33"/>
        <v>3195637.3495641802</v>
      </c>
      <c r="M149" s="264">
        <f t="shared" si="34"/>
        <v>3144061.1195641803</v>
      </c>
      <c r="N149" s="264">
        <f t="shared" si="35"/>
        <v>51576.23</v>
      </c>
    </row>
    <row r="150" spans="1:14" s="260" customFormat="1" ht="15.6" customHeight="1" outlineLevel="1">
      <c r="A150" s="274" t="s">
        <v>1513</v>
      </c>
      <c r="B150" s="351" t="s">
        <v>1477</v>
      </c>
      <c r="C150" s="273"/>
      <c r="D150" s="272" t="s">
        <v>2</v>
      </c>
      <c r="E150" s="318">
        <v>2794392.2608978953</v>
      </c>
      <c r="F150" s="345">
        <v>2075403.2908978951</v>
      </c>
      <c r="G150" s="270">
        <v>51576.23</v>
      </c>
      <c r="H150" s="268">
        <f t="shared" si="31"/>
        <v>2742816.0308978953</v>
      </c>
      <c r="I150" s="365"/>
      <c r="J150" s="288" t="s">
        <v>1752</v>
      </c>
      <c r="K150" s="265">
        <f t="shared" si="32"/>
        <v>1660322.6327183163</v>
      </c>
      <c r="L150" s="264">
        <f t="shared" si="33"/>
        <v>3690966.4825657862</v>
      </c>
      <c r="M150" s="264">
        <f t="shared" si="34"/>
        <v>3639390.2525657862</v>
      </c>
      <c r="N150" s="264">
        <f t="shared" si="35"/>
        <v>51576.23</v>
      </c>
    </row>
    <row r="151" spans="1:14" s="260" customFormat="1" ht="15.6" customHeight="1" outlineLevel="1">
      <c r="A151" s="274" t="s">
        <v>1514</v>
      </c>
      <c r="B151" s="351" t="s">
        <v>1478</v>
      </c>
      <c r="C151" s="273"/>
      <c r="D151" s="272" t="s">
        <v>2</v>
      </c>
      <c r="E151" s="318">
        <v>506582.04</v>
      </c>
      <c r="F151" s="345">
        <v>256952.78</v>
      </c>
      <c r="G151" s="270">
        <v>51576.23</v>
      </c>
      <c r="H151" s="268">
        <f t="shared" si="31"/>
        <v>455005.81</v>
      </c>
      <c r="I151" s="365"/>
      <c r="J151" s="288" t="s">
        <v>1752</v>
      </c>
      <c r="K151" s="265">
        <f t="shared" si="32"/>
        <v>205562.22400000002</v>
      </c>
      <c r="L151" s="264">
        <f t="shared" si="33"/>
        <v>617585.64095999999</v>
      </c>
      <c r="M151" s="264">
        <f t="shared" si="34"/>
        <v>566009.41096000001</v>
      </c>
      <c r="N151" s="264">
        <f t="shared" si="35"/>
        <v>51576.23</v>
      </c>
    </row>
    <row r="152" spans="1:14" s="260" customFormat="1" ht="15.6" customHeight="1" outlineLevel="1">
      <c r="A152" s="274" t="s">
        <v>1515</v>
      </c>
      <c r="B152" s="351" t="s">
        <v>1479</v>
      </c>
      <c r="C152" s="273"/>
      <c r="D152" s="272" t="s">
        <v>2</v>
      </c>
      <c r="E152" s="318">
        <v>765650.89000000013</v>
      </c>
      <c r="F152" s="345">
        <v>501713.83</v>
      </c>
      <c r="G152" s="270">
        <v>51576.23</v>
      </c>
      <c r="H152" s="268">
        <f t="shared" si="31"/>
        <v>714074.66000000015</v>
      </c>
      <c r="I152" s="365"/>
      <c r="J152" s="288" t="s">
        <v>1752</v>
      </c>
      <c r="K152" s="265">
        <f t="shared" si="32"/>
        <v>401371.06400000001</v>
      </c>
      <c r="L152" s="264">
        <f t="shared" si="33"/>
        <v>982391.26456000016</v>
      </c>
      <c r="M152" s="264">
        <f t="shared" si="34"/>
        <v>930815.03456000017</v>
      </c>
      <c r="N152" s="264">
        <f t="shared" si="35"/>
        <v>51576.23</v>
      </c>
    </row>
    <row r="153" spans="1:14" s="260" customFormat="1" ht="95.25" customHeight="1" outlineLevel="1">
      <c r="A153" s="364" t="s">
        <v>44</v>
      </c>
      <c r="B153" s="363" t="s">
        <v>738</v>
      </c>
      <c r="C153" s="354" t="s">
        <v>1043</v>
      </c>
      <c r="D153" s="331"/>
      <c r="E153" s="362"/>
      <c r="F153" s="361"/>
      <c r="G153" s="327"/>
      <c r="H153" s="327"/>
      <c r="I153" s="352" t="s">
        <v>1159</v>
      </c>
      <c r="J153" s="276"/>
      <c r="K153" s="275"/>
      <c r="L153" s="275"/>
      <c r="M153" s="275"/>
      <c r="N153" s="275"/>
    </row>
    <row r="154" spans="1:14" s="260" customFormat="1" ht="15.6" customHeight="1" outlineLevel="1">
      <c r="A154" s="274" t="s">
        <v>1132</v>
      </c>
      <c r="B154" s="349" t="s">
        <v>643</v>
      </c>
      <c r="C154" s="285"/>
      <c r="D154" s="281" t="s">
        <v>644</v>
      </c>
      <c r="E154" s="318">
        <v>2568.2800000000002</v>
      </c>
      <c r="F154" s="318" t="s">
        <v>84</v>
      </c>
      <c r="G154" s="270">
        <v>236.45</v>
      </c>
      <c r="H154" s="268">
        <f t="shared" ref="H154:H163" si="36">E154-G154</f>
        <v>2331.8300000000004</v>
      </c>
      <c r="I154" s="313"/>
      <c r="J154" s="266" t="s">
        <v>1751</v>
      </c>
      <c r="K154" s="265">
        <v>214.27</v>
      </c>
      <c r="L154" s="264">
        <f t="shared" ref="L154:L163" si="37">E154+(L$5-1)*K154</f>
        <v>2568.2800000000002</v>
      </c>
      <c r="M154" s="264">
        <f t="shared" ref="M154:M163" si="38">L154-N154</f>
        <v>2331.8300000000004</v>
      </c>
      <c r="N154" s="264">
        <f t="shared" ref="N154:N163" si="39">G154</f>
        <v>236.45</v>
      </c>
    </row>
    <row r="155" spans="1:14" s="260" customFormat="1" ht="15.6" customHeight="1" outlineLevel="1">
      <c r="A155" s="274" t="s">
        <v>1133</v>
      </c>
      <c r="B155" s="349" t="s">
        <v>645</v>
      </c>
      <c r="C155" s="285"/>
      <c r="D155" s="281" t="s">
        <v>644</v>
      </c>
      <c r="E155" s="318">
        <v>3656.43</v>
      </c>
      <c r="F155" s="318" t="s">
        <v>84</v>
      </c>
      <c r="G155" s="270">
        <v>336.63</v>
      </c>
      <c r="H155" s="268">
        <f t="shared" si="36"/>
        <v>3319.7999999999997</v>
      </c>
      <c r="I155" s="313"/>
      <c r="J155" s="266" t="s">
        <v>1751</v>
      </c>
      <c r="K155" s="265">
        <v>273.26</v>
      </c>
      <c r="L155" s="264">
        <f t="shared" si="37"/>
        <v>3656.43</v>
      </c>
      <c r="M155" s="264">
        <f t="shared" si="38"/>
        <v>3319.7999999999997</v>
      </c>
      <c r="N155" s="264">
        <f t="shared" si="39"/>
        <v>336.63</v>
      </c>
    </row>
    <row r="156" spans="1:14" s="260" customFormat="1" ht="15.6" customHeight="1" outlineLevel="1">
      <c r="A156" s="274" t="s">
        <v>1134</v>
      </c>
      <c r="B156" s="349" t="s">
        <v>646</v>
      </c>
      <c r="C156" s="285"/>
      <c r="D156" s="281" t="s">
        <v>644</v>
      </c>
      <c r="E156" s="318">
        <v>5115.12</v>
      </c>
      <c r="F156" s="318" t="s">
        <v>84</v>
      </c>
      <c r="G156" s="270">
        <v>470.93</v>
      </c>
      <c r="H156" s="268">
        <f t="shared" si="36"/>
        <v>4644.1899999999996</v>
      </c>
      <c r="I156" s="313"/>
      <c r="J156" s="266" t="s">
        <v>1751</v>
      </c>
      <c r="K156" s="265">
        <v>365.48</v>
      </c>
      <c r="L156" s="264">
        <f t="shared" si="37"/>
        <v>5115.12</v>
      </c>
      <c r="M156" s="264">
        <f t="shared" si="38"/>
        <v>4644.1899999999996</v>
      </c>
      <c r="N156" s="264">
        <f t="shared" si="39"/>
        <v>470.93</v>
      </c>
    </row>
    <row r="157" spans="1:14" s="260" customFormat="1" ht="15.6" customHeight="1" outlineLevel="1">
      <c r="A157" s="274" t="s">
        <v>1135</v>
      </c>
      <c r="B157" s="349" t="s">
        <v>647</v>
      </c>
      <c r="C157" s="285"/>
      <c r="D157" s="281" t="s">
        <v>644</v>
      </c>
      <c r="E157" s="318">
        <v>6350.35</v>
      </c>
      <c r="F157" s="318" t="s">
        <v>84</v>
      </c>
      <c r="G157" s="270">
        <v>584.65</v>
      </c>
      <c r="H157" s="268">
        <f t="shared" si="36"/>
        <v>5765.7000000000007</v>
      </c>
      <c r="I157" s="313"/>
      <c r="J157" s="266" t="s">
        <v>1751</v>
      </c>
      <c r="K157" s="265">
        <v>423.65</v>
      </c>
      <c r="L157" s="264">
        <f t="shared" si="37"/>
        <v>6350.35</v>
      </c>
      <c r="M157" s="264">
        <f t="shared" si="38"/>
        <v>5765.7000000000007</v>
      </c>
      <c r="N157" s="264">
        <f t="shared" si="39"/>
        <v>584.65</v>
      </c>
    </row>
    <row r="158" spans="1:14" s="260" customFormat="1" ht="15.6" customHeight="1" outlineLevel="1">
      <c r="A158" s="274" t="s">
        <v>1136</v>
      </c>
      <c r="B158" s="349" t="s">
        <v>648</v>
      </c>
      <c r="C158" s="285"/>
      <c r="D158" s="281" t="s">
        <v>644</v>
      </c>
      <c r="E158" s="318">
        <v>10033.91</v>
      </c>
      <c r="F158" s="318" t="s">
        <v>84</v>
      </c>
      <c r="G158" s="270">
        <v>923.78</v>
      </c>
      <c r="H158" s="268">
        <f t="shared" si="36"/>
        <v>9110.1299999999992</v>
      </c>
      <c r="I158" s="313"/>
      <c r="J158" s="266" t="s">
        <v>1751</v>
      </c>
      <c r="K158" s="265">
        <v>706</v>
      </c>
      <c r="L158" s="264">
        <f t="shared" si="37"/>
        <v>10033.91</v>
      </c>
      <c r="M158" s="264">
        <f t="shared" si="38"/>
        <v>9110.1299999999992</v>
      </c>
      <c r="N158" s="264">
        <f t="shared" si="39"/>
        <v>923.78</v>
      </c>
    </row>
    <row r="159" spans="1:14" s="260" customFormat="1" ht="15.6" customHeight="1" outlineLevel="1">
      <c r="A159" s="274" t="s">
        <v>1137</v>
      </c>
      <c r="B159" s="349" t="s">
        <v>649</v>
      </c>
      <c r="C159" s="285"/>
      <c r="D159" s="281" t="s">
        <v>644</v>
      </c>
      <c r="E159" s="318">
        <v>17728.13</v>
      </c>
      <c r="F159" s="318" t="s">
        <v>84</v>
      </c>
      <c r="G159" s="270">
        <v>1632.15</v>
      </c>
      <c r="H159" s="268">
        <f t="shared" si="36"/>
        <v>16095.980000000001</v>
      </c>
      <c r="I159" s="313"/>
      <c r="J159" s="266" t="s">
        <v>1751</v>
      </c>
      <c r="K159" s="265">
        <v>1231.1199999999999</v>
      </c>
      <c r="L159" s="264">
        <f t="shared" si="37"/>
        <v>17728.13</v>
      </c>
      <c r="M159" s="264">
        <f t="shared" si="38"/>
        <v>16095.980000000001</v>
      </c>
      <c r="N159" s="264">
        <f t="shared" si="39"/>
        <v>1632.15</v>
      </c>
    </row>
    <row r="160" spans="1:14" s="260" customFormat="1" ht="15.6" customHeight="1" outlineLevel="1">
      <c r="A160" s="274" t="s">
        <v>1138</v>
      </c>
      <c r="B160" s="349" t="s">
        <v>650</v>
      </c>
      <c r="C160" s="285"/>
      <c r="D160" s="281" t="s">
        <v>644</v>
      </c>
      <c r="E160" s="318">
        <v>21216.95</v>
      </c>
      <c r="F160" s="318" t="s">
        <v>84</v>
      </c>
      <c r="G160" s="270">
        <v>1953.35</v>
      </c>
      <c r="H160" s="268">
        <f t="shared" si="36"/>
        <v>19263.600000000002</v>
      </c>
      <c r="I160" s="313"/>
      <c r="J160" s="266" t="s">
        <v>1751</v>
      </c>
      <c r="K160" s="265">
        <v>1259.42</v>
      </c>
      <c r="L160" s="264">
        <f t="shared" si="37"/>
        <v>21216.95</v>
      </c>
      <c r="M160" s="264">
        <f t="shared" si="38"/>
        <v>19263.600000000002</v>
      </c>
      <c r="N160" s="264">
        <f t="shared" si="39"/>
        <v>1953.35</v>
      </c>
    </row>
    <row r="161" spans="1:14" s="260" customFormat="1" ht="15.6" customHeight="1" outlineLevel="1">
      <c r="A161" s="274" t="s">
        <v>1139</v>
      </c>
      <c r="B161" s="349" t="s">
        <v>651</v>
      </c>
      <c r="C161" s="285"/>
      <c r="D161" s="281" t="s">
        <v>644</v>
      </c>
      <c r="E161" s="318">
        <v>26073.67</v>
      </c>
      <c r="F161" s="318" t="s">
        <v>84</v>
      </c>
      <c r="G161" s="270">
        <v>2400.4899999999998</v>
      </c>
      <c r="H161" s="268">
        <f t="shared" si="36"/>
        <v>23673.18</v>
      </c>
      <c r="I161" s="313"/>
      <c r="J161" s="266" t="s">
        <v>1751</v>
      </c>
      <c r="K161" s="265">
        <v>1417.59</v>
      </c>
      <c r="L161" s="264">
        <f t="shared" si="37"/>
        <v>26073.67</v>
      </c>
      <c r="M161" s="264">
        <f t="shared" si="38"/>
        <v>23673.18</v>
      </c>
      <c r="N161" s="264">
        <f t="shared" si="39"/>
        <v>2400.4899999999998</v>
      </c>
    </row>
    <row r="162" spans="1:14" s="260" customFormat="1" ht="15.6" customHeight="1" outlineLevel="1">
      <c r="A162" s="274" t="s">
        <v>1140</v>
      </c>
      <c r="B162" s="349" t="s">
        <v>652</v>
      </c>
      <c r="C162" s="285"/>
      <c r="D162" s="281" t="s">
        <v>644</v>
      </c>
      <c r="E162" s="318">
        <v>40457.980000000003</v>
      </c>
      <c r="F162" s="318" t="s">
        <v>84</v>
      </c>
      <c r="G162" s="270">
        <v>3724.79</v>
      </c>
      <c r="H162" s="268">
        <f t="shared" si="36"/>
        <v>36733.19</v>
      </c>
      <c r="I162" s="313"/>
      <c r="J162" s="266" t="s">
        <v>1751</v>
      </c>
      <c r="K162" s="265">
        <v>2751.71</v>
      </c>
      <c r="L162" s="264">
        <f t="shared" si="37"/>
        <v>40457.980000000003</v>
      </c>
      <c r="M162" s="264">
        <f t="shared" si="38"/>
        <v>36733.19</v>
      </c>
      <c r="N162" s="264">
        <f t="shared" si="39"/>
        <v>3724.79</v>
      </c>
    </row>
    <row r="163" spans="1:14" s="260" customFormat="1" ht="15.6" customHeight="1" outlineLevel="1" thickBot="1">
      <c r="A163" s="274" t="s">
        <v>1141</v>
      </c>
      <c r="B163" s="349" t="s">
        <v>653</v>
      </c>
      <c r="C163" s="285"/>
      <c r="D163" s="281" t="s">
        <v>644</v>
      </c>
      <c r="E163" s="318">
        <v>52570.69</v>
      </c>
      <c r="F163" s="318" t="s">
        <v>84</v>
      </c>
      <c r="G163" s="270">
        <v>4839.95</v>
      </c>
      <c r="H163" s="268">
        <f t="shared" si="36"/>
        <v>47730.740000000005</v>
      </c>
      <c r="I163" s="313"/>
      <c r="J163" s="266" t="s">
        <v>1751</v>
      </c>
      <c r="K163" s="265">
        <v>3504.26</v>
      </c>
      <c r="L163" s="264">
        <f t="shared" si="37"/>
        <v>52570.69</v>
      </c>
      <c r="M163" s="264">
        <f t="shared" si="38"/>
        <v>47730.740000000005</v>
      </c>
      <c r="N163" s="264">
        <f t="shared" si="39"/>
        <v>4839.95</v>
      </c>
    </row>
    <row r="164" spans="1:14" s="260" customFormat="1" ht="26.25" customHeight="1">
      <c r="A164" s="801" t="s">
        <v>1094</v>
      </c>
      <c r="B164" s="802"/>
      <c r="C164" s="802"/>
      <c r="D164" s="802"/>
      <c r="E164" s="802"/>
      <c r="F164" s="802"/>
      <c r="G164" s="802"/>
      <c r="H164" s="802"/>
      <c r="I164" s="802"/>
      <c r="J164" s="276"/>
      <c r="K164" s="275"/>
      <c r="L164" s="275"/>
      <c r="M164" s="275"/>
      <c r="N164" s="275"/>
    </row>
    <row r="165" spans="1:14" s="260" customFormat="1" ht="29.25" customHeight="1" outlineLevel="1">
      <c r="A165" s="784" t="s">
        <v>638</v>
      </c>
      <c r="B165" s="785"/>
      <c r="C165" s="785"/>
      <c r="D165" s="360"/>
      <c r="E165" s="359"/>
      <c r="F165" s="359"/>
      <c r="G165" s="359"/>
      <c r="H165" s="359"/>
      <c r="I165" s="359"/>
      <c r="J165" s="276"/>
      <c r="K165" s="275"/>
      <c r="L165" s="275"/>
      <c r="M165" s="275"/>
      <c r="N165" s="275"/>
    </row>
    <row r="166" spans="1:14" s="260" customFormat="1" ht="72.75" customHeight="1" outlineLevel="1">
      <c r="A166" s="325" t="s">
        <v>397</v>
      </c>
      <c r="B166" s="358" t="s">
        <v>1353</v>
      </c>
      <c r="C166" s="34" t="s">
        <v>948</v>
      </c>
      <c r="D166" s="306" t="s">
        <v>67</v>
      </c>
      <c r="E166" s="336">
        <v>155.04</v>
      </c>
      <c r="F166" s="335">
        <v>32</v>
      </c>
      <c r="G166" s="335">
        <v>17.054399999999998</v>
      </c>
      <c r="H166" s="268">
        <f>E166-G166</f>
        <v>137.98560000000001</v>
      </c>
      <c r="I166" s="267" t="s">
        <v>844</v>
      </c>
      <c r="J166" s="288" t="s">
        <v>1752</v>
      </c>
      <c r="K166" s="265">
        <f>F166*0.8</f>
        <v>25.6</v>
      </c>
      <c r="L166" s="264">
        <f>E166+(L$6-1)*K166</f>
        <v>168.864</v>
      </c>
      <c r="M166" s="264">
        <f>L166-N166</f>
        <v>151.80960000000002</v>
      </c>
      <c r="N166" s="264">
        <f>G166</f>
        <v>17.054399999999998</v>
      </c>
    </row>
    <row r="167" spans="1:14" s="260" customFormat="1" ht="69" customHeight="1" outlineLevel="1">
      <c r="A167" s="325" t="s">
        <v>398</v>
      </c>
      <c r="B167" s="358" t="s">
        <v>1354</v>
      </c>
      <c r="C167" s="34" t="s">
        <v>948</v>
      </c>
      <c r="D167" s="306" t="s">
        <v>67</v>
      </c>
      <c r="E167" s="336">
        <v>207</v>
      </c>
      <c r="F167" s="335">
        <v>81</v>
      </c>
      <c r="G167" s="335">
        <v>23</v>
      </c>
      <c r="H167" s="268">
        <f>E167-G167</f>
        <v>184</v>
      </c>
      <c r="I167" s="267" t="s">
        <v>844</v>
      </c>
      <c r="J167" s="288" t="s">
        <v>1752</v>
      </c>
      <c r="K167" s="265">
        <f>F167*0.8</f>
        <v>64.8</v>
      </c>
      <c r="L167" s="264">
        <f>E167+(L$6-1)*K167</f>
        <v>241.99199999999999</v>
      </c>
      <c r="M167" s="264">
        <f>L167-N167</f>
        <v>218.99199999999999</v>
      </c>
      <c r="N167" s="264">
        <f>G167</f>
        <v>23</v>
      </c>
    </row>
    <row r="168" spans="1:14" s="260" customFormat="1" ht="90.75" customHeight="1" outlineLevel="1">
      <c r="A168" s="325" t="s">
        <v>399</v>
      </c>
      <c r="B168" s="273" t="s">
        <v>657</v>
      </c>
      <c r="C168" s="34" t="s">
        <v>948</v>
      </c>
      <c r="D168" s="272" t="s">
        <v>67</v>
      </c>
      <c r="E168" s="271">
        <v>407.78</v>
      </c>
      <c r="F168" s="270">
        <v>252</v>
      </c>
      <c r="G168" s="270">
        <v>44.78</v>
      </c>
      <c r="H168" s="268">
        <f>E168-G168</f>
        <v>363</v>
      </c>
      <c r="I168" s="267" t="s">
        <v>785</v>
      </c>
      <c r="J168" s="288" t="s">
        <v>1752</v>
      </c>
      <c r="K168" s="265">
        <f>F168*0.8</f>
        <v>201.60000000000002</v>
      </c>
      <c r="L168" s="264">
        <f>E168+(L$6-1)*K168</f>
        <v>516.64400000000001</v>
      </c>
      <c r="M168" s="264">
        <f>L168-N168</f>
        <v>471.86400000000003</v>
      </c>
      <c r="N168" s="264">
        <f>G168</f>
        <v>44.78</v>
      </c>
    </row>
    <row r="169" spans="1:14" s="260" customFormat="1" ht="94.5" customHeight="1" outlineLevel="1">
      <c r="A169" s="325" t="s">
        <v>403</v>
      </c>
      <c r="B169" s="285" t="s">
        <v>315</v>
      </c>
      <c r="C169" s="317" t="s">
        <v>1039</v>
      </c>
      <c r="D169" s="357" t="s">
        <v>493</v>
      </c>
      <c r="E169" s="311">
        <v>954.6</v>
      </c>
      <c r="F169" s="335" t="s">
        <v>84</v>
      </c>
      <c r="G169" s="310">
        <v>94.6</v>
      </c>
      <c r="H169" s="268">
        <f>IFERROR(E169-G169,0)</f>
        <v>860</v>
      </c>
      <c r="I169" s="356" t="s">
        <v>84</v>
      </c>
      <c r="J169" s="266" t="s">
        <v>1751</v>
      </c>
      <c r="K169" s="265">
        <v>51.6</v>
      </c>
      <c r="L169" s="264">
        <f>E169+(L$5-1)*K169</f>
        <v>954.6</v>
      </c>
      <c r="M169" s="264">
        <f>IFERROR(L169-N169,0)</f>
        <v>860</v>
      </c>
      <c r="N169" s="264">
        <f>G169</f>
        <v>94.6</v>
      </c>
    </row>
    <row r="170" spans="1:14" s="260" customFormat="1" ht="105.75" customHeight="1" outlineLevel="1">
      <c r="A170" s="355" t="s">
        <v>404</v>
      </c>
      <c r="B170" s="354" t="s">
        <v>770</v>
      </c>
      <c r="C170" s="354" t="s">
        <v>771</v>
      </c>
      <c r="D170" s="331"/>
      <c r="E170" s="353"/>
      <c r="F170" s="327"/>
      <c r="G170" s="327"/>
      <c r="H170" s="327"/>
      <c r="I170" s="352"/>
      <c r="J170" s="276"/>
      <c r="K170" s="275"/>
      <c r="L170" s="275"/>
      <c r="M170" s="275"/>
      <c r="N170" s="275"/>
    </row>
    <row r="171" spans="1:14" s="260" customFormat="1" ht="38.25" customHeight="1" outlineLevel="1">
      <c r="A171" s="274" t="s">
        <v>927</v>
      </c>
      <c r="B171" s="351" t="s">
        <v>753</v>
      </c>
      <c r="C171" s="285"/>
      <c r="D171" s="272" t="s">
        <v>67</v>
      </c>
      <c r="E171" s="318">
        <v>224.11</v>
      </c>
      <c r="F171" s="345">
        <v>19.428159999999998</v>
      </c>
      <c r="G171" s="345">
        <v>20.63</v>
      </c>
      <c r="H171" s="268">
        <f t="shared" ref="H171:H187" si="40">IFERROR(E171-G171,0)</f>
        <v>203.48000000000002</v>
      </c>
      <c r="I171" s="267" t="s">
        <v>784</v>
      </c>
      <c r="J171" s="266" t="s">
        <v>1751</v>
      </c>
      <c r="K171" s="265">
        <f>F171*0.8</f>
        <v>15.542527999999999</v>
      </c>
      <c r="L171" s="264">
        <f t="shared" ref="L171:L187" si="41">E171+(L$5-1)*K171</f>
        <v>224.11</v>
      </c>
      <c r="M171" s="264">
        <f t="shared" ref="M171:M184" si="42">L171-N171</f>
        <v>203.48000000000002</v>
      </c>
      <c r="N171" s="264">
        <f t="shared" ref="N171:N187" si="43">G171</f>
        <v>20.63</v>
      </c>
    </row>
    <row r="172" spans="1:14" s="260" customFormat="1" ht="38.25" customHeight="1" outlineLevel="1">
      <c r="A172" s="274" t="s">
        <v>928</v>
      </c>
      <c r="B172" s="351" t="s">
        <v>754</v>
      </c>
      <c r="C172" s="285"/>
      <c r="D172" s="272" t="s">
        <v>67</v>
      </c>
      <c r="E172" s="318">
        <v>243.4</v>
      </c>
      <c r="F172" s="345">
        <v>22.191149999999997</v>
      </c>
      <c r="G172" s="345">
        <v>22.41</v>
      </c>
      <c r="H172" s="268">
        <f t="shared" si="40"/>
        <v>220.99</v>
      </c>
      <c r="I172" s="267" t="s">
        <v>784</v>
      </c>
      <c r="J172" s="266" t="s">
        <v>1751</v>
      </c>
      <c r="K172" s="265">
        <f>F172*0.8</f>
        <v>17.75292</v>
      </c>
      <c r="L172" s="264">
        <f t="shared" si="41"/>
        <v>243.4</v>
      </c>
      <c r="M172" s="264">
        <f t="shared" si="42"/>
        <v>220.99</v>
      </c>
      <c r="N172" s="264">
        <f t="shared" si="43"/>
        <v>22.41</v>
      </c>
    </row>
    <row r="173" spans="1:14" s="260" customFormat="1" ht="38.25" customHeight="1" outlineLevel="1">
      <c r="A173" s="274" t="s">
        <v>929</v>
      </c>
      <c r="B173" s="351" t="s">
        <v>755</v>
      </c>
      <c r="C173" s="285"/>
      <c r="D173" s="272" t="s">
        <v>67</v>
      </c>
      <c r="E173" s="318">
        <v>268.8</v>
      </c>
      <c r="F173" s="345">
        <v>30.61074</v>
      </c>
      <c r="G173" s="345">
        <v>24.75</v>
      </c>
      <c r="H173" s="268">
        <f t="shared" si="40"/>
        <v>244.05</v>
      </c>
      <c r="I173" s="267" t="s">
        <v>784</v>
      </c>
      <c r="J173" s="266" t="s">
        <v>1751</v>
      </c>
      <c r="K173" s="265">
        <f>F173*0.8</f>
        <v>24.488592000000001</v>
      </c>
      <c r="L173" s="264">
        <f t="shared" si="41"/>
        <v>268.8</v>
      </c>
      <c r="M173" s="264">
        <f t="shared" si="42"/>
        <v>244.05</v>
      </c>
      <c r="N173" s="264">
        <f t="shared" si="43"/>
        <v>24.75</v>
      </c>
    </row>
    <row r="174" spans="1:14" s="260" customFormat="1" ht="38.25" customHeight="1" outlineLevel="1">
      <c r="A174" s="274" t="s">
        <v>930</v>
      </c>
      <c r="B174" s="351" t="s">
        <v>756</v>
      </c>
      <c r="C174" s="285"/>
      <c r="D174" s="272" t="s">
        <v>67</v>
      </c>
      <c r="E174" s="318">
        <v>301.39</v>
      </c>
      <c r="F174" s="345">
        <v>37.578966666666666</v>
      </c>
      <c r="G174" s="345">
        <v>27.75</v>
      </c>
      <c r="H174" s="268">
        <f t="shared" si="40"/>
        <v>273.64</v>
      </c>
      <c r="I174" s="267" t="s">
        <v>784</v>
      </c>
      <c r="J174" s="266" t="s">
        <v>1751</v>
      </c>
      <c r="K174" s="265">
        <f>F174*0.8</f>
        <v>30.063173333333335</v>
      </c>
      <c r="L174" s="264">
        <f t="shared" si="41"/>
        <v>301.39</v>
      </c>
      <c r="M174" s="264">
        <f t="shared" si="42"/>
        <v>273.64</v>
      </c>
      <c r="N174" s="264">
        <f t="shared" si="43"/>
        <v>27.75</v>
      </c>
    </row>
    <row r="175" spans="1:14" s="260" customFormat="1" ht="38.25" customHeight="1" outlineLevel="1">
      <c r="A175" s="274" t="s">
        <v>931</v>
      </c>
      <c r="B175" s="351" t="s">
        <v>757</v>
      </c>
      <c r="C175" s="285"/>
      <c r="D175" s="272" t="s">
        <v>67</v>
      </c>
      <c r="E175" s="318">
        <v>345.63</v>
      </c>
      <c r="F175" s="345">
        <v>51.401996666666669</v>
      </c>
      <c r="G175" s="345">
        <v>31.82</v>
      </c>
      <c r="H175" s="268">
        <f t="shared" si="40"/>
        <v>313.81</v>
      </c>
      <c r="I175" s="267" t="s">
        <v>784</v>
      </c>
      <c r="J175" s="266" t="s">
        <v>1751</v>
      </c>
      <c r="K175" s="265">
        <f>F175*0.8</f>
        <v>41.121597333333341</v>
      </c>
      <c r="L175" s="264">
        <f t="shared" si="41"/>
        <v>345.63</v>
      </c>
      <c r="M175" s="264">
        <f t="shared" si="42"/>
        <v>313.81</v>
      </c>
      <c r="N175" s="264">
        <f t="shared" si="43"/>
        <v>31.82</v>
      </c>
    </row>
    <row r="176" spans="1:14" s="260" customFormat="1" ht="45" customHeight="1" outlineLevel="1">
      <c r="A176" s="350" t="s">
        <v>409</v>
      </c>
      <c r="B176" s="349" t="s">
        <v>774</v>
      </c>
      <c r="C176" s="285" t="s">
        <v>1188</v>
      </c>
      <c r="D176" s="281" t="s">
        <v>48</v>
      </c>
      <c r="E176" s="318">
        <v>30509</v>
      </c>
      <c r="F176" s="345" t="s">
        <v>84</v>
      </c>
      <c r="G176" s="270">
        <v>2809</v>
      </c>
      <c r="H176" s="268">
        <f t="shared" si="40"/>
        <v>27700</v>
      </c>
      <c r="I176" s="267" t="s">
        <v>784</v>
      </c>
      <c r="J176" s="266" t="s">
        <v>1751</v>
      </c>
      <c r="K176" s="265">
        <v>3415.78</v>
      </c>
      <c r="L176" s="264">
        <f t="shared" si="41"/>
        <v>30509</v>
      </c>
      <c r="M176" s="264">
        <f t="shared" si="42"/>
        <v>27700</v>
      </c>
      <c r="N176" s="264">
        <f t="shared" si="43"/>
        <v>2809</v>
      </c>
    </row>
    <row r="177" spans="1:14" s="260" customFormat="1" ht="43.5" customHeight="1" outlineLevel="1">
      <c r="A177" s="350" t="s">
        <v>410</v>
      </c>
      <c r="B177" s="349" t="s">
        <v>775</v>
      </c>
      <c r="C177" s="285" t="s">
        <v>1189</v>
      </c>
      <c r="D177" s="281" t="s">
        <v>48</v>
      </c>
      <c r="E177" s="318">
        <v>34190</v>
      </c>
      <c r="F177" s="345" t="s">
        <v>84</v>
      </c>
      <c r="G177" s="270">
        <v>3148</v>
      </c>
      <c r="H177" s="268">
        <f t="shared" si="40"/>
        <v>31042</v>
      </c>
      <c r="I177" s="267" t="s">
        <v>784</v>
      </c>
      <c r="J177" s="266" t="s">
        <v>1751</v>
      </c>
      <c r="K177" s="265">
        <v>4032</v>
      </c>
      <c r="L177" s="264">
        <f t="shared" si="41"/>
        <v>34190</v>
      </c>
      <c r="M177" s="264">
        <f t="shared" si="42"/>
        <v>31042</v>
      </c>
      <c r="N177" s="264">
        <f t="shared" si="43"/>
        <v>3148</v>
      </c>
    </row>
    <row r="178" spans="1:14" s="260" customFormat="1" ht="48.75" customHeight="1" outlineLevel="1">
      <c r="A178" s="350" t="s">
        <v>411</v>
      </c>
      <c r="B178" s="349" t="s">
        <v>1097</v>
      </c>
      <c r="C178" s="285" t="s">
        <v>758</v>
      </c>
      <c r="D178" s="281" t="s">
        <v>48</v>
      </c>
      <c r="E178" s="318">
        <v>3228</v>
      </c>
      <c r="F178" s="345" t="s">
        <v>84</v>
      </c>
      <c r="G178" s="270">
        <v>297</v>
      </c>
      <c r="H178" s="268">
        <f t="shared" si="40"/>
        <v>2931</v>
      </c>
      <c r="I178" s="267" t="s">
        <v>784</v>
      </c>
      <c r="J178" s="266" t="s">
        <v>1751</v>
      </c>
      <c r="K178" s="265">
        <v>120.2</v>
      </c>
      <c r="L178" s="264">
        <f t="shared" si="41"/>
        <v>3228</v>
      </c>
      <c r="M178" s="264">
        <f t="shared" si="42"/>
        <v>2931</v>
      </c>
      <c r="N178" s="264">
        <f t="shared" si="43"/>
        <v>297</v>
      </c>
    </row>
    <row r="179" spans="1:14" s="260" customFormat="1" ht="48.75" customHeight="1" outlineLevel="1">
      <c r="A179" s="350" t="s">
        <v>412</v>
      </c>
      <c r="B179" s="349" t="s">
        <v>1098</v>
      </c>
      <c r="C179" s="285" t="s">
        <v>758</v>
      </c>
      <c r="D179" s="281" t="s">
        <v>48</v>
      </c>
      <c r="E179" s="318">
        <v>3738</v>
      </c>
      <c r="F179" s="345" t="s">
        <v>84</v>
      </c>
      <c r="G179" s="270">
        <v>344</v>
      </c>
      <c r="H179" s="268">
        <f t="shared" si="40"/>
        <v>3394</v>
      </c>
      <c r="I179" s="267" t="s">
        <v>784</v>
      </c>
      <c r="J179" s="266" t="s">
        <v>1751</v>
      </c>
      <c r="K179" s="265">
        <v>205.6</v>
      </c>
      <c r="L179" s="264">
        <f t="shared" si="41"/>
        <v>3738</v>
      </c>
      <c r="M179" s="264">
        <f t="shared" si="42"/>
        <v>3394</v>
      </c>
      <c r="N179" s="264">
        <f t="shared" si="43"/>
        <v>344</v>
      </c>
    </row>
    <row r="180" spans="1:14" s="260" customFormat="1" ht="47.25" outlineLevel="1">
      <c r="A180" s="274" t="s">
        <v>413</v>
      </c>
      <c r="B180" s="273" t="s">
        <v>77</v>
      </c>
      <c r="C180" s="273" t="s">
        <v>849</v>
      </c>
      <c r="D180" s="272" t="s">
        <v>67</v>
      </c>
      <c r="E180" s="271">
        <v>65.56</v>
      </c>
      <c r="F180" s="345" t="s">
        <v>84</v>
      </c>
      <c r="G180" s="270">
        <v>14.79</v>
      </c>
      <c r="H180" s="268">
        <f t="shared" si="40"/>
        <v>50.77</v>
      </c>
      <c r="I180" s="313" t="s">
        <v>84</v>
      </c>
      <c r="J180" s="266" t="s">
        <v>1751</v>
      </c>
      <c r="K180" s="265">
        <v>7.25</v>
      </c>
      <c r="L180" s="264">
        <f t="shared" si="41"/>
        <v>65.56</v>
      </c>
      <c r="M180" s="264">
        <f t="shared" si="42"/>
        <v>50.77</v>
      </c>
      <c r="N180" s="264">
        <f t="shared" si="43"/>
        <v>14.79</v>
      </c>
    </row>
    <row r="181" spans="1:14" s="260" customFormat="1" ht="47.25" outlineLevel="1">
      <c r="A181" s="274" t="s">
        <v>414</v>
      </c>
      <c r="B181" s="273" t="s">
        <v>78</v>
      </c>
      <c r="C181" s="273" t="s">
        <v>849</v>
      </c>
      <c r="D181" s="272" t="s">
        <v>67</v>
      </c>
      <c r="E181" s="271">
        <v>149.25</v>
      </c>
      <c r="F181" s="345" t="s">
        <v>84</v>
      </c>
      <c r="G181" s="270">
        <v>14.79</v>
      </c>
      <c r="H181" s="268">
        <f t="shared" si="40"/>
        <v>134.46</v>
      </c>
      <c r="I181" s="313" t="s">
        <v>84</v>
      </c>
      <c r="J181" s="266" t="s">
        <v>1751</v>
      </c>
      <c r="K181" s="265">
        <v>19.77</v>
      </c>
      <c r="L181" s="264">
        <f t="shared" si="41"/>
        <v>149.25</v>
      </c>
      <c r="M181" s="264">
        <f t="shared" si="42"/>
        <v>134.46</v>
      </c>
      <c r="N181" s="264">
        <f t="shared" si="43"/>
        <v>14.79</v>
      </c>
    </row>
    <row r="182" spans="1:14" s="260" customFormat="1" ht="59.25" customHeight="1" outlineLevel="1">
      <c r="A182" s="274" t="s">
        <v>415</v>
      </c>
      <c r="B182" s="273" t="s">
        <v>79</v>
      </c>
      <c r="C182" s="273" t="s">
        <v>850</v>
      </c>
      <c r="D182" s="272" t="s">
        <v>67</v>
      </c>
      <c r="E182" s="271">
        <v>249.98</v>
      </c>
      <c r="F182" s="345" t="s">
        <v>84</v>
      </c>
      <c r="G182" s="270">
        <v>14.79</v>
      </c>
      <c r="H182" s="268">
        <f t="shared" si="40"/>
        <v>235.19</v>
      </c>
      <c r="I182" s="313" t="s">
        <v>84</v>
      </c>
      <c r="J182" s="266" t="s">
        <v>1751</v>
      </c>
      <c r="K182" s="265">
        <v>37.590000000000003</v>
      </c>
      <c r="L182" s="264">
        <f t="shared" si="41"/>
        <v>249.98</v>
      </c>
      <c r="M182" s="264">
        <f t="shared" si="42"/>
        <v>235.19</v>
      </c>
      <c r="N182" s="264">
        <f t="shared" si="43"/>
        <v>14.79</v>
      </c>
    </row>
    <row r="183" spans="1:14" s="260" customFormat="1" ht="75.75" customHeight="1" outlineLevel="1">
      <c r="A183" s="274" t="s">
        <v>416</v>
      </c>
      <c r="B183" s="273" t="s">
        <v>224</v>
      </c>
      <c r="C183" s="273" t="s">
        <v>863</v>
      </c>
      <c r="D183" s="314" t="s">
        <v>67</v>
      </c>
      <c r="E183" s="311">
        <v>866.28</v>
      </c>
      <c r="F183" s="345" t="s">
        <v>84</v>
      </c>
      <c r="G183" s="310">
        <v>86.63</v>
      </c>
      <c r="H183" s="268">
        <f t="shared" si="40"/>
        <v>779.65</v>
      </c>
      <c r="I183" s="67" t="s">
        <v>84</v>
      </c>
      <c r="J183" s="266" t="s">
        <v>1751</v>
      </c>
      <c r="K183" s="265">
        <v>127.98</v>
      </c>
      <c r="L183" s="264">
        <f t="shared" si="41"/>
        <v>866.28</v>
      </c>
      <c r="M183" s="264">
        <f t="shared" si="42"/>
        <v>779.65</v>
      </c>
      <c r="N183" s="264">
        <f t="shared" si="43"/>
        <v>86.63</v>
      </c>
    </row>
    <row r="184" spans="1:14" s="260" customFormat="1" ht="52.5" customHeight="1" outlineLevel="1">
      <c r="A184" s="274" t="s">
        <v>417</v>
      </c>
      <c r="B184" s="273" t="s">
        <v>81</v>
      </c>
      <c r="C184" s="273" t="s">
        <v>851</v>
      </c>
      <c r="D184" s="272" t="s">
        <v>67</v>
      </c>
      <c r="E184" s="271">
        <v>227.98</v>
      </c>
      <c r="F184" s="345" t="s">
        <v>84</v>
      </c>
      <c r="G184" s="270">
        <v>22.59</v>
      </c>
      <c r="H184" s="268">
        <f t="shared" si="40"/>
        <v>205.39</v>
      </c>
      <c r="I184" s="313" t="s">
        <v>84</v>
      </c>
      <c r="J184" s="266" t="s">
        <v>1751</v>
      </c>
      <c r="K184" s="265">
        <v>14.66</v>
      </c>
      <c r="L184" s="264">
        <f t="shared" si="41"/>
        <v>227.98</v>
      </c>
      <c r="M184" s="264">
        <f t="shared" si="42"/>
        <v>205.39</v>
      </c>
      <c r="N184" s="264">
        <f t="shared" si="43"/>
        <v>22.59</v>
      </c>
    </row>
    <row r="185" spans="1:14" s="260" customFormat="1" ht="105" customHeight="1" outlineLevel="1">
      <c r="A185" s="274" t="s">
        <v>419</v>
      </c>
      <c r="B185" s="348" t="s">
        <v>56</v>
      </c>
      <c r="C185" s="347" t="s">
        <v>390</v>
      </c>
      <c r="D185" s="346" t="s">
        <v>57</v>
      </c>
      <c r="E185" s="280">
        <v>245.8</v>
      </c>
      <c r="F185" s="345" t="s">
        <v>84</v>
      </c>
      <c r="G185" s="335" t="s">
        <v>84</v>
      </c>
      <c r="H185" s="268">
        <f t="shared" si="40"/>
        <v>0</v>
      </c>
      <c r="I185" s="316" t="s">
        <v>632</v>
      </c>
      <c r="J185" s="266" t="s">
        <v>1751</v>
      </c>
      <c r="K185" s="265">
        <v>34.130000000000003</v>
      </c>
      <c r="L185" s="264">
        <f t="shared" si="41"/>
        <v>245.8</v>
      </c>
      <c r="M185" s="264">
        <f>IFERROR(L185-N185,0)</f>
        <v>0</v>
      </c>
      <c r="N185" s="264" t="str">
        <f t="shared" si="43"/>
        <v>-</v>
      </c>
    </row>
    <row r="186" spans="1:14" s="260" customFormat="1" ht="96.75" customHeight="1" outlineLevel="1">
      <c r="A186" s="274" t="s">
        <v>421</v>
      </c>
      <c r="B186" s="347" t="s">
        <v>391</v>
      </c>
      <c r="C186" s="347" t="s">
        <v>392</v>
      </c>
      <c r="D186" s="346" t="s">
        <v>57</v>
      </c>
      <c r="E186" s="280">
        <v>385.5</v>
      </c>
      <c r="F186" s="345" t="s">
        <v>84</v>
      </c>
      <c r="G186" s="335" t="s">
        <v>84</v>
      </c>
      <c r="H186" s="268">
        <f t="shared" si="40"/>
        <v>0</v>
      </c>
      <c r="I186" s="316" t="s">
        <v>632</v>
      </c>
      <c r="J186" s="266" t="s">
        <v>1751</v>
      </c>
      <c r="K186" s="265">
        <v>40.64</v>
      </c>
      <c r="L186" s="264">
        <f t="shared" si="41"/>
        <v>385.5</v>
      </c>
      <c r="M186" s="264">
        <f>IFERROR(L186-N186,0)</f>
        <v>0</v>
      </c>
      <c r="N186" s="264" t="str">
        <f t="shared" si="43"/>
        <v>-</v>
      </c>
    </row>
    <row r="187" spans="1:14" s="260" customFormat="1" ht="50.25" customHeight="1" outlineLevel="1">
      <c r="A187" s="274" t="s">
        <v>423</v>
      </c>
      <c r="B187" s="317" t="s">
        <v>288</v>
      </c>
      <c r="C187" s="317" t="s">
        <v>329</v>
      </c>
      <c r="D187" s="314" t="s">
        <v>1</v>
      </c>
      <c r="E187" s="311">
        <v>949.86</v>
      </c>
      <c r="F187" s="345" t="s">
        <v>84</v>
      </c>
      <c r="G187" s="310" t="s">
        <v>84</v>
      </c>
      <c r="H187" s="268">
        <f t="shared" si="40"/>
        <v>0</v>
      </c>
      <c r="I187" s="316" t="s">
        <v>632</v>
      </c>
      <c r="J187" s="266" t="s">
        <v>1751</v>
      </c>
      <c r="K187" s="265">
        <v>77.84</v>
      </c>
      <c r="L187" s="264">
        <f t="shared" si="41"/>
        <v>949.86</v>
      </c>
      <c r="M187" s="264">
        <f>IFERROR(L187-N187,0)</f>
        <v>0</v>
      </c>
      <c r="N187" s="264" t="str">
        <f t="shared" si="43"/>
        <v>-</v>
      </c>
    </row>
    <row r="188" spans="1:14" s="260" customFormat="1" ht="31.5" customHeight="1" outlineLevel="1">
      <c r="A188" s="784" t="s">
        <v>655</v>
      </c>
      <c r="B188" s="785"/>
      <c r="C188" s="785"/>
      <c r="D188" s="785"/>
      <c r="E188" s="785"/>
      <c r="F188" s="785"/>
      <c r="G188" s="785"/>
      <c r="H188" s="785"/>
      <c r="I188" s="785"/>
      <c r="J188" s="276"/>
      <c r="K188" s="275"/>
      <c r="L188" s="275"/>
      <c r="M188" s="275"/>
      <c r="N188" s="275"/>
    </row>
    <row r="189" spans="1:14" s="260" customFormat="1" ht="106.5" customHeight="1" outlineLevel="1">
      <c r="A189" s="344" t="s">
        <v>427</v>
      </c>
      <c r="B189" s="343" t="s">
        <v>1561</v>
      </c>
      <c r="C189" s="342" t="s">
        <v>1225</v>
      </c>
      <c r="D189" s="340"/>
      <c r="E189" s="341"/>
      <c r="F189" s="340"/>
      <c r="G189" s="340"/>
      <c r="H189" s="339"/>
      <c r="I189" s="338"/>
      <c r="J189" s="276"/>
      <c r="K189" s="275"/>
      <c r="L189" s="275"/>
      <c r="M189" s="275"/>
      <c r="N189" s="275"/>
    </row>
    <row r="190" spans="1:14" s="260" customFormat="1" ht="18.75" customHeight="1" outlineLevel="1">
      <c r="A190" s="325" t="s">
        <v>777</v>
      </c>
      <c r="B190" s="337" t="s">
        <v>658</v>
      </c>
      <c r="C190" s="312"/>
      <c r="D190" s="306" t="s">
        <v>48</v>
      </c>
      <c r="E190" s="336">
        <v>21655.82</v>
      </c>
      <c r="F190" s="336" t="s">
        <v>84</v>
      </c>
      <c r="G190" s="335">
        <v>2286.85</v>
      </c>
      <c r="H190" s="268">
        <f>IFERROR(E190-G190,0)</f>
        <v>19368.97</v>
      </c>
      <c r="I190" s="334" t="s">
        <v>84</v>
      </c>
      <c r="J190" s="266" t="s">
        <v>1751</v>
      </c>
      <c r="K190" s="265">
        <v>1850.46</v>
      </c>
      <c r="L190" s="264">
        <f>E190+(L$5-1)*K190</f>
        <v>21655.82</v>
      </c>
      <c r="M190" s="264">
        <f>L190-N190</f>
        <v>19368.97</v>
      </c>
      <c r="N190" s="264">
        <f>G190</f>
        <v>2286.85</v>
      </c>
    </row>
    <row r="191" spans="1:14" s="260" customFormat="1" ht="18.75" customHeight="1" outlineLevel="1">
      <c r="A191" s="325" t="s">
        <v>778</v>
      </c>
      <c r="B191" s="337" t="s">
        <v>26</v>
      </c>
      <c r="C191" s="312"/>
      <c r="D191" s="306" t="s">
        <v>48</v>
      </c>
      <c r="E191" s="336">
        <v>30250</v>
      </c>
      <c r="F191" s="336" t="s">
        <v>84</v>
      </c>
      <c r="G191" s="335">
        <v>2286.85</v>
      </c>
      <c r="H191" s="268">
        <f>IFERROR(E191-G191,0)</f>
        <v>27963.15</v>
      </c>
      <c r="I191" s="334" t="s">
        <v>84</v>
      </c>
      <c r="J191" s="266" t="s">
        <v>1751</v>
      </c>
      <c r="K191" s="265">
        <v>3075.95</v>
      </c>
      <c r="L191" s="264">
        <f>E191+(L$5-1)*K191</f>
        <v>30250</v>
      </c>
      <c r="M191" s="264">
        <f>L191-N191</f>
        <v>27963.15</v>
      </c>
      <c r="N191" s="264">
        <f>G191</f>
        <v>2286.85</v>
      </c>
    </row>
    <row r="192" spans="1:14" s="260" customFormat="1" ht="18.75" customHeight="1" outlineLevel="1">
      <c r="A192" s="325" t="s">
        <v>779</v>
      </c>
      <c r="B192" s="337" t="s">
        <v>27</v>
      </c>
      <c r="C192" s="312"/>
      <c r="D192" s="306" t="s">
        <v>48</v>
      </c>
      <c r="E192" s="336">
        <v>36360</v>
      </c>
      <c r="F192" s="336" t="s">
        <v>84</v>
      </c>
      <c r="G192" s="335">
        <v>2286.85</v>
      </c>
      <c r="H192" s="268">
        <f>IFERROR(E192-G192,0)</f>
        <v>34073.15</v>
      </c>
      <c r="I192" s="334" t="s">
        <v>84</v>
      </c>
      <c r="J192" s="266" t="s">
        <v>1751</v>
      </c>
      <c r="K192" s="265">
        <v>4497.66</v>
      </c>
      <c r="L192" s="264">
        <f>E192+(L$5-1)*K192</f>
        <v>36360</v>
      </c>
      <c r="M192" s="264">
        <f>L192-N192</f>
        <v>34073.15</v>
      </c>
      <c r="N192" s="264">
        <f>G192</f>
        <v>2286.85</v>
      </c>
    </row>
    <row r="193" spans="1:15" s="260" customFormat="1" ht="18.600000000000001" customHeight="1" outlineLevel="1">
      <c r="A193" s="325" t="s">
        <v>780</v>
      </c>
      <c r="B193" s="337" t="s">
        <v>28</v>
      </c>
      <c r="C193" s="312"/>
      <c r="D193" s="306" t="s">
        <v>48</v>
      </c>
      <c r="E193" s="336">
        <v>45737</v>
      </c>
      <c r="F193" s="336" t="s">
        <v>84</v>
      </c>
      <c r="G193" s="335">
        <v>2286.85</v>
      </c>
      <c r="H193" s="268">
        <f>IFERROR(E193-G193,0)</f>
        <v>43450.15</v>
      </c>
      <c r="I193" s="334" t="s">
        <v>84</v>
      </c>
      <c r="J193" s="266" t="s">
        <v>1751</v>
      </c>
      <c r="K193" s="265">
        <v>7386.53</v>
      </c>
      <c r="L193" s="264">
        <f>E193+(L$5-1)*K193</f>
        <v>45737</v>
      </c>
      <c r="M193" s="264">
        <f>L193-N193</f>
        <v>43450.15</v>
      </c>
      <c r="N193" s="264">
        <f>G193</f>
        <v>2286.85</v>
      </c>
    </row>
    <row r="194" spans="1:15" s="260" customFormat="1" ht="62.45" customHeight="1" outlineLevel="1">
      <c r="A194" s="325" t="s">
        <v>1355</v>
      </c>
      <c r="B194" s="317" t="s">
        <v>1324</v>
      </c>
      <c r="C194" s="317" t="s">
        <v>1383</v>
      </c>
      <c r="D194" s="272" t="s">
        <v>48</v>
      </c>
      <c r="E194" s="311">
        <v>2612.2595666469119</v>
      </c>
      <c r="F194" s="324">
        <v>1568.175</v>
      </c>
      <c r="G194" s="310">
        <v>258.87256966771201</v>
      </c>
      <c r="H194" s="268">
        <f>IFERROR(E194-G194,0)</f>
        <v>2353.3869969791999</v>
      </c>
      <c r="I194" s="316" t="s">
        <v>1381</v>
      </c>
      <c r="J194" s="266" t="s">
        <v>1751</v>
      </c>
      <c r="K194" s="265">
        <v>313.63499999999999</v>
      </c>
      <c r="L194" s="264">
        <f>E194+(L$5-1)*K194</f>
        <v>2612.2595666469119</v>
      </c>
      <c r="M194" s="264">
        <f>L194-N194</f>
        <v>2353.3869969791999</v>
      </c>
      <c r="N194" s="264">
        <f>G194</f>
        <v>258.87256966771201</v>
      </c>
    </row>
    <row r="195" spans="1:15" s="260" customFormat="1" ht="107.45" customHeight="1" outlineLevel="1">
      <c r="A195" s="333" t="s">
        <v>1356</v>
      </c>
      <c r="B195" s="332" t="s">
        <v>1325</v>
      </c>
      <c r="C195" s="332" t="s">
        <v>1382</v>
      </c>
      <c r="D195" s="331"/>
      <c r="E195" s="330"/>
      <c r="F195" s="329"/>
      <c r="G195" s="328"/>
      <c r="H195" s="327"/>
      <c r="I195" s="326"/>
      <c r="J195" s="276"/>
      <c r="K195" s="275"/>
      <c r="L195" s="275"/>
      <c r="M195" s="275"/>
      <c r="N195" s="275"/>
    </row>
    <row r="196" spans="1:15" s="260" customFormat="1" ht="46.5" customHeight="1" outlineLevel="1">
      <c r="A196" s="325" t="s">
        <v>1357</v>
      </c>
      <c r="B196" s="317" t="s">
        <v>1312</v>
      </c>
      <c r="C196" s="317"/>
      <c r="D196" s="314" t="s">
        <v>48</v>
      </c>
      <c r="E196" s="311">
        <v>6332.5606248969125</v>
      </c>
      <c r="F196" s="324">
        <v>4549.05</v>
      </c>
      <c r="G196" s="310">
        <v>627.55105291771213</v>
      </c>
      <c r="H196" s="268">
        <f t="shared" ref="H196:H201" si="44">IFERROR(E196-G196,0)</f>
        <v>5705.0095719792007</v>
      </c>
      <c r="I196" s="316" t="s">
        <v>1381</v>
      </c>
      <c r="J196" s="266" t="s">
        <v>1751</v>
      </c>
      <c r="K196" s="265">
        <v>909.81000000000006</v>
      </c>
      <c r="L196" s="264">
        <f t="shared" ref="L196:L201" si="45">E196+(L$5-1)*K196</f>
        <v>6332.5606248969125</v>
      </c>
      <c r="M196" s="264">
        <f t="shared" ref="M196:M201" si="46">L196-N196</f>
        <v>5705.0095719792007</v>
      </c>
      <c r="N196" s="264">
        <f t="shared" ref="N196:N201" si="47">G196</f>
        <v>627.55105291771213</v>
      </c>
    </row>
    <row r="197" spans="1:15" s="260" customFormat="1" ht="46.5" customHeight="1" outlineLevel="1">
      <c r="A197" s="325" t="s">
        <v>1358</v>
      </c>
      <c r="B197" s="317" t="s">
        <v>1317</v>
      </c>
      <c r="C197" s="317"/>
      <c r="D197" s="314" t="s">
        <v>48</v>
      </c>
      <c r="E197" s="311">
        <v>7125.9913141771203</v>
      </c>
      <c r="F197" s="324">
        <v>5263.9500000000007</v>
      </c>
      <c r="G197" s="310">
        <v>647.81739219792007</v>
      </c>
      <c r="H197" s="268">
        <f t="shared" si="44"/>
        <v>6478.1739219791998</v>
      </c>
      <c r="I197" s="316" t="s">
        <v>1381</v>
      </c>
      <c r="J197" s="266" t="s">
        <v>1751</v>
      </c>
      <c r="K197" s="265">
        <v>1052.7900000000002</v>
      </c>
      <c r="L197" s="264">
        <f t="shared" si="45"/>
        <v>7125.9913141771203</v>
      </c>
      <c r="M197" s="264">
        <f t="shared" si="46"/>
        <v>6478.1739219791998</v>
      </c>
      <c r="N197" s="264">
        <f t="shared" si="47"/>
        <v>647.81739219792007</v>
      </c>
    </row>
    <row r="198" spans="1:15" s="260" customFormat="1" ht="46.5" customHeight="1" outlineLevel="1">
      <c r="A198" s="325" t="s">
        <v>1359</v>
      </c>
      <c r="B198" s="317" t="s">
        <v>1313</v>
      </c>
      <c r="C198" s="317"/>
      <c r="D198" s="314" t="s">
        <v>48</v>
      </c>
      <c r="E198" s="311">
        <v>8074.9037401771202</v>
      </c>
      <c r="F198" s="324">
        <v>6061.59</v>
      </c>
      <c r="G198" s="310">
        <v>734.08215819791997</v>
      </c>
      <c r="H198" s="268">
        <f t="shared" si="44"/>
        <v>7340.8215819792003</v>
      </c>
      <c r="I198" s="316" t="s">
        <v>1381</v>
      </c>
      <c r="J198" s="266" t="s">
        <v>1751</v>
      </c>
      <c r="K198" s="265">
        <v>1212.318</v>
      </c>
      <c r="L198" s="264">
        <f t="shared" si="45"/>
        <v>8074.9037401771202</v>
      </c>
      <c r="M198" s="264">
        <f t="shared" si="46"/>
        <v>7340.8215819792003</v>
      </c>
      <c r="N198" s="264">
        <f t="shared" si="47"/>
        <v>734.08215819791997</v>
      </c>
    </row>
    <row r="199" spans="1:15" s="260" customFormat="1" ht="46.5" customHeight="1" outlineLevel="1">
      <c r="A199" s="325" t="s">
        <v>1360</v>
      </c>
      <c r="B199" s="317" t="s">
        <v>1314</v>
      </c>
      <c r="C199" s="317"/>
      <c r="D199" s="314" t="s">
        <v>48</v>
      </c>
      <c r="E199" s="311">
        <v>10233.32142467712</v>
      </c>
      <c r="F199" s="324">
        <v>7875.92</v>
      </c>
      <c r="G199" s="310">
        <v>930.30194769792013</v>
      </c>
      <c r="H199" s="268">
        <f t="shared" si="44"/>
        <v>9303.0194769791997</v>
      </c>
      <c r="I199" s="316" t="s">
        <v>1381</v>
      </c>
      <c r="J199" s="266" t="s">
        <v>1751</v>
      </c>
      <c r="K199" s="265">
        <v>1575.1840000000002</v>
      </c>
      <c r="L199" s="264">
        <f t="shared" si="45"/>
        <v>10233.32142467712</v>
      </c>
      <c r="M199" s="264">
        <f t="shared" si="46"/>
        <v>9303.0194769791997</v>
      </c>
      <c r="N199" s="264">
        <f t="shared" si="47"/>
        <v>930.30194769792013</v>
      </c>
    </row>
    <row r="200" spans="1:15" s="260" customFormat="1" ht="46.5" customHeight="1" outlineLevel="1">
      <c r="A200" s="325" t="s">
        <v>1361</v>
      </c>
      <c r="B200" s="317" t="s">
        <v>1315</v>
      </c>
      <c r="C200" s="317"/>
      <c r="D200" s="314" t="s">
        <v>48</v>
      </c>
      <c r="E200" s="311">
        <v>12108.014400257327</v>
      </c>
      <c r="F200" s="324">
        <v>9545.1299999999992</v>
      </c>
      <c r="G200" s="310">
        <v>999.74430827812785</v>
      </c>
      <c r="H200" s="268">
        <f t="shared" si="44"/>
        <v>11108.270091979199</v>
      </c>
      <c r="I200" s="316" t="s">
        <v>1381</v>
      </c>
      <c r="J200" s="266" t="s">
        <v>1751</v>
      </c>
      <c r="K200" s="265">
        <v>1909.0259999999998</v>
      </c>
      <c r="L200" s="264">
        <f t="shared" si="45"/>
        <v>12108.014400257327</v>
      </c>
      <c r="M200" s="264">
        <f t="shared" si="46"/>
        <v>11108.270091979199</v>
      </c>
      <c r="N200" s="264">
        <f t="shared" si="47"/>
        <v>999.74430827812785</v>
      </c>
    </row>
    <row r="201" spans="1:15" s="260" customFormat="1" ht="46.5" customHeight="1" outlineLevel="1">
      <c r="A201" s="325" t="s">
        <v>1362</v>
      </c>
      <c r="B201" s="317" t="s">
        <v>1316</v>
      </c>
      <c r="C201" s="317"/>
      <c r="D201" s="314" t="s">
        <v>48</v>
      </c>
      <c r="E201" s="311">
        <v>15125.029421737538</v>
      </c>
      <c r="F201" s="324">
        <v>12223.25</v>
      </c>
      <c r="G201" s="310">
        <v>1120.3725497583362</v>
      </c>
      <c r="H201" s="268">
        <f t="shared" si="44"/>
        <v>14004.656871979201</v>
      </c>
      <c r="I201" s="316" t="s">
        <v>1381</v>
      </c>
      <c r="J201" s="266" t="s">
        <v>1751</v>
      </c>
      <c r="K201" s="265">
        <v>2444.65</v>
      </c>
      <c r="L201" s="264">
        <f t="shared" si="45"/>
        <v>15125.029421737538</v>
      </c>
      <c r="M201" s="264">
        <f t="shared" si="46"/>
        <v>14004.656871979201</v>
      </c>
      <c r="N201" s="264">
        <f t="shared" si="47"/>
        <v>1120.3725497583362</v>
      </c>
    </row>
    <row r="202" spans="1:15" s="260" customFormat="1" ht="31.9" customHeight="1" outlineLevel="1">
      <c r="A202" s="784" t="s">
        <v>526</v>
      </c>
      <c r="B202" s="785"/>
      <c r="C202" s="785"/>
      <c r="D202" s="785"/>
      <c r="E202" s="785"/>
      <c r="F202" s="785"/>
      <c r="G202" s="785"/>
      <c r="H202" s="785"/>
      <c r="I202" s="323"/>
      <c r="J202" s="322"/>
      <c r="K202" s="322"/>
      <c r="L202" s="264"/>
      <c r="M202" s="264"/>
      <c r="N202" s="264"/>
    </row>
    <row r="203" spans="1:15" s="260" customFormat="1" ht="46.5" customHeight="1" outlineLevel="1">
      <c r="A203" s="321" t="s">
        <v>476</v>
      </c>
      <c r="B203" s="320" t="s">
        <v>1553</v>
      </c>
      <c r="C203" s="286" t="s">
        <v>1537</v>
      </c>
      <c r="D203" s="306" t="s">
        <v>67</v>
      </c>
      <c r="E203" s="38">
        <v>181</v>
      </c>
      <c r="F203" s="271" t="s">
        <v>84</v>
      </c>
      <c r="G203" s="39">
        <v>18.100000000000001</v>
      </c>
      <c r="H203" s="268">
        <f>IFERROR(E203-G203,0)</f>
        <v>162.9</v>
      </c>
      <c r="I203" s="67" t="s">
        <v>529</v>
      </c>
      <c r="J203" s="288" t="s">
        <v>1752</v>
      </c>
      <c r="K203" s="265">
        <v>52.128000000000014</v>
      </c>
      <c r="L203" s="264">
        <f>E203+(L$6-1)*K203</f>
        <v>209.14912000000001</v>
      </c>
      <c r="M203" s="264">
        <f>L203-N203</f>
        <v>191.04912000000002</v>
      </c>
      <c r="N203" s="264">
        <f>G203</f>
        <v>18.100000000000001</v>
      </c>
      <c r="O203" s="287"/>
    </row>
    <row r="204" spans="1:15" s="260" customFormat="1" ht="46.5" customHeight="1" outlineLevel="1">
      <c r="A204" s="784" t="s">
        <v>525</v>
      </c>
      <c r="B204" s="785"/>
      <c r="C204" s="785"/>
      <c r="D204" s="784"/>
      <c r="E204" s="785"/>
      <c r="F204" s="785"/>
      <c r="G204" s="784"/>
      <c r="H204" s="785"/>
      <c r="I204" s="785"/>
      <c r="J204" s="295"/>
      <c r="K204" s="319"/>
      <c r="L204" s="264"/>
      <c r="M204" s="264"/>
      <c r="N204" s="264"/>
    </row>
    <row r="205" spans="1:15" s="260" customFormat="1" ht="46.5" customHeight="1" outlineLevel="1">
      <c r="A205" s="40" t="s">
        <v>1411</v>
      </c>
      <c r="B205" s="285" t="s">
        <v>1429</v>
      </c>
      <c r="C205" s="285" t="s">
        <v>1559</v>
      </c>
      <c r="D205" s="272" t="s">
        <v>1430</v>
      </c>
      <c r="E205" s="38">
        <v>262.96813670999995</v>
      </c>
      <c r="F205" s="318">
        <v>73.948906709999989</v>
      </c>
      <c r="G205" s="39">
        <v>51.576230000000002</v>
      </c>
      <c r="H205" s="303">
        <f>IFERROR(E205-G205,0)</f>
        <v>211.39190670999994</v>
      </c>
      <c r="I205" s="309"/>
      <c r="J205" s="288" t="s">
        <v>1752</v>
      </c>
      <c r="K205" s="265">
        <f>F205*0.8</f>
        <v>59.159125367999991</v>
      </c>
      <c r="L205" s="264">
        <f>E205+(L$6-1)*K205</f>
        <v>294.91406440871992</v>
      </c>
      <c r="M205" s="264">
        <f>L205-N205</f>
        <v>243.33783440871991</v>
      </c>
      <c r="N205" s="264">
        <f>G205</f>
        <v>51.576230000000002</v>
      </c>
      <c r="O205" s="287"/>
    </row>
    <row r="206" spans="1:15" s="260" customFormat="1" ht="31.5" customHeight="1" outlineLevel="1">
      <c r="A206" s="784" t="s">
        <v>527</v>
      </c>
      <c r="B206" s="785"/>
      <c r="C206" s="785"/>
      <c r="D206" s="785"/>
      <c r="E206" s="785"/>
      <c r="F206" s="785"/>
      <c r="G206" s="785"/>
      <c r="H206" s="785"/>
      <c r="I206" s="785"/>
      <c r="J206" s="276"/>
      <c r="K206" s="275"/>
      <c r="L206" s="275"/>
      <c r="M206" s="275"/>
      <c r="N206" s="275"/>
    </row>
    <row r="207" spans="1:15" s="260" customFormat="1" ht="47.25" outlineLevel="1">
      <c r="A207" s="40" t="s">
        <v>791</v>
      </c>
      <c r="B207" s="317" t="s">
        <v>247</v>
      </c>
      <c r="C207" s="315" t="s">
        <v>866</v>
      </c>
      <c r="D207" s="314" t="s">
        <v>1</v>
      </c>
      <c r="E207" s="311">
        <v>376.81</v>
      </c>
      <c r="F207" s="271" t="s">
        <v>84</v>
      </c>
      <c r="G207" s="310" t="s">
        <v>84</v>
      </c>
      <c r="H207" s="268">
        <f t="shared" ref="H207:H220" si="48">IFERROR(E207-G207,0)</f>
        <v>0</v>
      </c>
      <c r="I207" s="316" t="s">
        <v>634</v>
      </c>
      <c r="J207" s="266" t="s">
        <v>1751</v>
      </c>
      <c r="K207" s="265">
        <v>41.46</v>
      </c>
      <c r="L207" s="264">
        <f>E207+(L$5-1)*K207</f>
        <v>376.81</v>
      </c>
      <c r="M207" s="264">
        <f>IFERROR(L207-N207,0)</f>
        <v>0</v>
      </c>
      <c r="N207" s="264" t="str">
        <f t="shared" ref="N207:N220" si="49">G207</f>
        <v>-</v>
      </c>
    </row>
    <row r="208" spans="1:15" s="260" customFormat="1" ht="63" outlineLevel="1">
      <c r="A208" s="40" t="s">
        <v>792</v>
      </c>
      <c r="B208" s="273" t="s">
        <v>64</v>
      </c>
      <c r="C208" s="315" t="s">
        <v>202</v>
      </c>
      <c r="D208" s="272" t="s">
        <v>65</v>
      </c>
      <c r="E208" s="271">
        <v>622</v>
      </c>
      <c r="F208" s="271" t="s">
        <v>84</v>
      </c>
      <c r="G208" s="270">
        <v>62.2</v>
      </c>
      <c r="H208" s="268">
        <f t="shared" si="48"/>
        <v>559.79999999999995</v>
      </c>
      <c r="I208" s="313" t="s">
        <v>84</v>
      </c>
      <c r="J208" s="266" t="s">
        <v>1751</v>
      </c>
      <c r="K208" s="265">
        <v>95.43</v>
      </c>
      <c r="L208" s="264">
        <f>E208+(L$5-1)*K208</f>
        <v>622</v>
      </c>
      <c r="M208" s="264">
        <f t="shared" ref="M208:M220" si="50">L208-N208</f>
        <v>559.79999999999995</v>
      </c>
      <c r="N208" s="264">
        <f t="shared" si="49"/>
        <v>62.2</v>
      </c>
    </row>
    <row r="209" spans="1:15" s="260" customFormat="1" ht="46.15" customHeight="1" outlineLevel="1">
      <c r="A209" s="149" t="s">
        <v>1404</v>
      </c>
      <c r="B209" s="273" t="s">
        <v>1403</v>
      </c>
      <c r="C209" s="315" t="s">
        <v>1435</v>
      </c>
      <c r="D209" s="314" t="s">
        <v>1</v>
      </c>
      <c r="E209" s="271">
        <v>392.23</v>
      </c>
      <c r="F209" s="271" t="s">
        <v>84</v>
      </c>
      <c r="G209" s="270">
        <v>39.223000000000006</v>
      </c>
      <c r="H209" s="268">
        <f t="shared" si="48"/>
        <v>353.00700000000001</v>
      </c>
      <c r="I209" s="313"/>
      <c r="J209" s="266" t="s">
        <v>1751</v>
      </c>
      <c r="K209" s="265">
        <v>50</v>
      </c>
      <c r="L209" s="264">
        <f>E209+(L$5-1)*K209</f>
        <v>392.23</v>
      </c>
      <c r="M209" s="264">
        <f t="shared" si="50"/>
        <v>353.00700000000001</v>
      </c>
      <c r="N209" s="264">
        <f t="shared" si="49"/>
        <v>39.223000000000006</v>
      </c>
    </row>
    <row r="210" spans="1:15" s="260" customFormat="1" ht="46.15" customHeight="1" outlineLevel="1">
      <c r="A210" s="40" t="s">
        <v>793</v>
      </c>
      <c r="B210" s="312" t="s">
        <v>330</v>
      </c>
      <c r="C210" s="307" t="s">
        <v>536</v>
      </c>
      <c r="D210" s="306" t="s">
        <v>1025</v>
      </c>
      <c r="E210" s="311">
        <v>708</v>
      </c>
      <c r="F210" s="280" t="s">
        <v>84</v>
      </c>
      <c r="G210" s="310">
        <v>71</v>
      </c>
      <c r="H210" s="303">
        <f t="shared" si="48"/>
        <v>637</v>
      </c>
      <c r="I210" s="309" t="s">
        <v>634</v>
      </c>
      <c r="J210" s="288" t="s">
        <v>1752</v>
      </c>
      <c r="K210" s="265">
        <v>326.12800000000004</v>
      </c>
      <c r="L210" s="264">
        <f t="shared" ref="L210:L220" si="51">E210+(L$6-1)*K210</f>
        <v>884.10912000000008</v>
      </c>
      <c r="M210" s="264">
        <f t="shared" si="50"/>
        <v>813.10912000000008</v>
      </c>
      <c r="N210" s="264">
        <f t="shared" si="49"/>
        <v>71</v>
      </c>
      <c r="O210" s="287"/>
    </row>
    <row r="211" spans="1:15" s="260" customFormat="1" ht="46.15" customHeight="1" outlineLevel="1">
      <c r="A211" s="40" t="s">
        <v>794</v>
      </c>
      <c r="B211" s="312" t="s">
        <v>331</v>
      </c>
      <c r="C211" s="307" t="s">
        <v>537</v>
      </c>
      <c r="D211" s="306" t="s">
        <v>1026</v>
      </c>
      <c r="E211" s="311">
        <v>523</v>
      </c>
      <c r="F211" s="280" t="s">
        <v>84</v>
      </c>
      <c r="G211" s="310">
        <v>52</v>
      </c>
      <c r="H211" s="303">
        <f t="shared" si="48"/>
        <v>471</v>
      </c>
      <c r="I211" s="309" t="s">
        <v>634</v>
      </c>
      <c r="J211" s="288" t="s">
        <v>1752</v>
      </c>
      <c r="K211" s="265">
        <v>143.416</v>
      </c>
      <c r="L211" s="264">
        <f t="shared" si="51"/>
        <v>600.44464000000005</v>
      </c>
      <c r="M211" s="264">
        <f t="shared" si="50"/>
        <v>548.44464000000005</v>
      </c>
      <c r="N211" s="264">
        <f t="shared" si="49"/>
        <v>52</v>
      </c>
      <c r="O211" s="287"/>
    </row>
    <row r="212" spans="1:15" s="260" customFormat="1" ht="46.15" customHeight="1" outlineLevel="1">
      <c r="A212" s="40" t="s">
        <v>795</v>
      </c>
      <c r="B212" s="285" t="s">
        <v>1545</v>
      </c>
      <c r="C212" s="307" t="s">
        <v>418</v>
      </c>
      <c r="D212" s="306" t="s">
        <v>67</v>
      </c>
      <c r="E212" s="308">
        <v>97.21</v>
      </c>
      <c r="F212" s="280" t="s">
        <v>84</v>
      </c>
      <c r="G212" s="39">
        <f>E212*0.1</f>
        <v>9.7210000000000001</v>
      </c>
      <c r="H212" s="303">
        <f t="shared" si="48"/>
        <v>87.48899999999999</v>
      </c>
      <c r="I212" s="305" t="s">
        <v>84</v>
      </c>
      <c r="J212" s="288" t="s">
        <v>1752</v>
      </c>
      <c r="K212" s="265">
        <v>44.024000000000001</v>
      </c>
      <c r="L212" s="264">
        <f t="shared" si="51"/>
        <v>120.98295999999999</v>
      </c>
      <c r="M212" s="264">
        <f t="shared" si="50"/>
        <v>111.26195999999999</v>
      </c>
      <c r="N212" s="264">
        <f t="shared" si="49"/>
        <v>9.7210000000000001</v>
      </c>
      <c r="O212" s="287"/>
    </row>
    <row r="213" spans="1:15" s="260" customFormat="1" ht="46.15" customHeight="1" outlineLevel="1">
      <c r="A213" s="40" t="s">
        <v>796</v>
      </c>
      <c r="B213" s="285" t="s">
        <v>1546</v>
      </c>
      <c r="C213" s="307" t="s">
        <v>420</v>
      </c>
      <c r="D213" s="306" t="s">
        <v>67</v>
      </c>
      <c r="E213" s="38">
        <v>138</v>
      </c>
      <c r="F213" s="280" t="s">
        <v>84</v>
      </c>
      <c r="G213" s="39">
        <v>13.8</v>
      </c>
      <c r="H213" s="303">
        <f t="shared" si="48"/>
        <v>124.2</v>
      </c>
      <c r="I213" s="305" t="s">
        <v>84</v>
      </c>
      <c r="J213" s="288" t="s">
        <v>1752</v>
      </c>
      <c r="K213" s="265">
        <v>73.010666666666665</v>
      </c>
      <c r="L213" s="264">
        <f t="shared" si="51"/>
        <v>177.42576</v>
      </c>
      <c r="M213" s="264">
        <f t="shared" si="50"/>
        <v>163.62575999999999</v>
      </c>
      <c r="N213" s="264">
        <f t="shared" si="49"/>
        <v>13.8</v>
      </c>
      <c r="O213" s="287"/>
    </row>
    <row r="214" spans="1:15" s="260" customFormat="1" ht="46.15" customHeight="1" outlineLevel="1">
      <c r="A214" s="40" t="s">
        <v>797</v>
      </c>
      <c r="B214" s="285" t="s">
        <v>1547</v>
      </c>
      <c r="C214" s="307" t="s">
        <v>422</v>
      </c>
      <c r="D214" s="306" t="s">
        <v>67</v>
      </c>
      <c r="E214" s="38">
        <v>164</v>
      </c>
      <c r="F214" s="280" t="s">
        <v>84</v>
      </c>
      <c r="G214" s="39">
        <v>16.399999999999999</v>
      </c>
      <c r="H214" s="303">
        <f t="shared" si="48"/>
        <v>147.6</v>
      </c>
      <c r="I214" s="305" t="s">
        <v>84</v>
      </c>
      <c r="J214" s="288" t="s">
        <v>1752</v>
      </c>
      <c r="K214" s="265">
        <v>102.66399999999999</v>
      </c>
      <c r="L214" s="264">
        <f t="shared" si="51"/>
        <v>219.43856</v>
      </c>
      <c r="M214" s="264">
        <f t="shared" si="50"/>
        <v>203.03855999999999</v>
      </c>
      <c r="N214" s="264">
        <f t="shared" si="49"/>
        <v>16.399999999999999</v>
      </c>
      <c r="O214" s="287"/>
    </row>
    <row r="215" spans="1:15" s="260" customFormat="1" ht="46.15" customHeight="1" outlineLevel="1">
      <c r="A215" s="40" t="s">
        <v>798</v>
      </c>
      <c r="B215" s="285" t="s">
        <v>1548</v>
      </c>
      <c r="C215" s="286" t="s">
        <v>424</v>
      </c>
      <c r="D215" s="306" t="s">
        <v>67</v>
      </c>
      <c r="E215" s="38">
        <v>126</v>
      </c>
      <c r="F215" s="280" t="s">
        <v>84</v>
      </c>
      <c r="G215" s="39">
        <v>12.6</v>
      </c>
      <c r="H215" s="303">
        <f t="shared" si="48"/>
        <v>113.4</v>
      </c>
      <c r="I215" s="305" t="s">
        <v>84</v>
      </c>
      <c r="J215" s="288" t="s">
        <v>1752</v>
      </c>
      <c r="K215" s="265">
        <v>44.024000000000001</v>
      </c>
      <c r="L215" s="264">
        <f t="shared" si="51"/>
        <v>149.77296000000001</v>
      </c>
      <c r="M215" s="264">
        <f t="shared" si="50"/>
        <v>137.17296000000002</v>
      </c>
      <c r="N215" s="264">
        <f t="shared" si="49"/>
        <v>12.6</v>
      </c>
      <c r="O215" s="287"/>
    </row>
    <row r="216" spans="1:15" s="260" customFormat="1" ht="46.15" customHeight="1" outlineLevel="1">
      <c r="A216" s="40" t="s">
        <v>799</v>
      </c>
      <c r="B216" s="285" t="s">
        <v>1549</v>
      </c>
      <c r="C216" s="286" t="s">
        <v>426</v>
      </c>
      <c r="D216" s="306" t="s">
        <v>67</v>
      </c>
      <c r="E216" s="38">
        <v>151</v>
      </c>
      <c r="F216" s="280" t="s">
        <v>84</v>
      </c>
      <c r="G216" s="39">
        <v>15.1</v>
      </c>
      <c r="H216" s="303">
        <f t="shared" si="48"/>
        <v>135.9</v>
      </c>
      <c r="I216" s="305" t="s">
        <v>84</v>
      </c>
      <c r="J216" s="288" t="s">
        <v>1752</v>
      </c>
      <c r="K216" s="265">
        <v>44.024000000000001</v>
      </c>
      <c r="L216" s="264">
        <f t="shared" si="51"/>
        <v>174.77296000000001</v>
      </c>
      <c r="M216" s="264">
        <f t="shared" si="50"/>
        <v>159.67296000000002</v>
      </c>
      <c r="N216" s="264">
        <f t="shared" si="49"/>
        <v>15.1</v>
      </c>
      <c r="O216" s="287"/>
    </row>
    <row r="217" spans="1:15" s="260" customFormat="1" ht="46.15" customHeight="1" outlineLevel="1">
      <c r="A217" s="40" t="s">
        <v>800</v>
      </c>
      <c r="B217" s="273" t="s">
        <v>953</v>
      </c>
      <c r="C217" s="273" t="s">
        <v>80</v>
      </c>
      <c r="D217" s="272" t="s">
        <v>67</v>
      </c>
      <c r="E217" s="280">
        <v>407.66</v>
      </c>
      <c r="F217" s="280" t="s">
        <v>84</v>
      </c>
      <c r="G217" s="279">
        <v>44.842600000000004</v>
      </c>
      <c r="H217" s="303">
        <f t="shared" si="48"/>
        <v>362.81740000000002</v>
      </c>
      <c r="I217" s="302" t="s">
        <v>1219</v>
      </c>
      <c r="J217" s="288" t="s">
        <v>1752</v>
      </c>
      <c r="K217" s="265">
        <v>290.25392000000005</v>
      </c>
      <c r="L217" s="264">
        <f t="shared" si="51"/>
        <v>564.39711680000005</v>
      </c>
      <c r="M217" s="264">
        <f t="shared" si="50"/>
        <v>519.5545168000001</v>
      </c>
      <c r="N217" s="264">
        <f t="shared" si="49"/>
        <v>44.842600000000004</v>
      </c>
      <c r="O217" s="287"/>
    </row>
    <row r="218" spans="1:15" s="260" customFormat="1" ht="46.15" customHeight="1" outlineLevel="1">
      <c r="A218" s="40" t="s">
        <v>1059</v>
      </c>
      <c r="B218" s="285" t="s">
        <v>848</v>
      </c>
      <c r="C218" s="285" t="s">
        <v>874</v>
      </c>
      <c r="D218" s="281" t="s">
        <v>67</v>
      </c>
      <c r="E218" s="280">
        <v>1378.79</v>
      </c>
      <c r="F218" s="280" t="s">
        <v>84</v>
      </c>
      <c r="G218" s="279">
        <v>114.16</v>
      </c>
      <c r="H218" s="303">
        <f t="shared" si="48"/>
        <v>1264.6299999999999</v>
      </c>
      <c r="I218" s="304" t="s">
        <v>1220</v>
      </c>
      <c r="J218" s="288" t="s">
        <v>1752</v>
      </c>
      <c r="K218" s="265">
        <v>311.57600000000002</v>
      </c>
      <c r="L218" s="264">
        <f t="shared" si="51"/>
        <v>1547.0410400000001</v>
      </c>
      <c r="M218" s="264">
        <f t="shared" si="50"/>
        <v>1432.88104</v>
      </c>
      <c r="N218" s="264">
        <f t="shared" si="49"/>
        <v>114.16</v>
      </c>
      <c r="O218" s="287"/>
    </row>
    <row r="219" spans="1:15" s="260" customFormat="1" ht="46.15" customHeight="1" outlineLevel="1">
      <c r="A219" s="40" t="s">
        <v>1060</v>
      </c>
      <c r="B219" s="273" t="s">
        <v>954</v>
      </c>
      <c r="C219" s="273" t="s">
        <v>80</v>
      </c>
      <c r="D219" s="272" t="s">
        <v>67</v>
      </c>
      <c r="E219" s="280">
        <v>73.37</v>
      </c>
      <c r="F219" s="280" t="s">
        <v>84</v>
      </c>
      <c r="G219" s="279">
        <v>8.0707000000000004</v>
      </c>
      <c r="H219" s="303">
        <f t="shared" si="48"/>
        <v>65.299300000000002</v>
      </c>
      <c r="I219" s="302" t="s">
        <v>1221</v>
      </c>
      <c r="J219" s="288" t="s">
        <v>1752</v>
      </c>
      <c r="K219" s="265">
        <v>52.239440000000002</v>
      </c>
      <c r="L219" s="264">
        <f t="shared" si="51"/>
        <v>101.5792976</v>
      </c>
      <c r="M219" s="264">
        <f t="shared" si="50"/>
        <v>93.508597600000002</v>
      </c>
      <c r="N219" s="264">
        <f t="shared" si="49"/>
        <v>8.0707000000000004</v>
      </c>
      <c r="O219" s="287"/>
    </row>
    <row r="220" spans="1:15" s="260" customFormat="1" ht="46.15" customHeight="1" outlineLevel="1" thickBot="1">
      <c r="A220" s="40" t="s">
        <v>1061</v>
      </c>
      <c r="B220" s="273" t="s">
        <v>1550</v>
      </c>
      <c r="C220" s="273" t="s">
        <v>80</v>
      </c>
      <c r="D220" s="272" t="s">
        <v>67</v>
      </c>
      <c r="E220" s="280">
        <v>55.03</v>
      </c>
      <c r="F220" s="280" t="s">
        <v>84</v>
      </c>
      <c r="G220" s="279">
        <v>6.0533000000000001</v>
      </c>
      <c r="H220" s="303">
        <f t="shared" si="48"/>
        <v>48.976700000000001</v>
      </c>
      <c r="I220" s="302" t="s">
        <v>1221</v>
      </c>
      <c r="J220" s="288" t="s">
        <v>1752</v>
      </c>
      <c r="K220" s="265">
        <v>39.181360000000005</v>
      </c>
      <c r="L220" s="264">
        <f t="shared" si="51"/>
        <v>76.187934400000003</v>
      </c>
      <c r="M220" s="264">
        <f t="shared" si="50"/>
        <v>70.13463440000001</v>
      </c>
      <c r="N220" s="264">
        <f t="shared" si="49"/>
        <v>6.0533000000000001</v>
      </c>
      <c r="O220" s="287"/>
    </row>
    <row r="221" spans="1:15" s="260" customFormat="1" ht="26.25" customHeight="1" thickBot="1">
      <c r="A221" s="789" t="s">
        <v>1384</v>
      </c>
      <c r="B221" s="790"/>
      <c r="C221" s="790"/>
      <c r="D221" s="301"/>
      <c r="E221" s="300"/>
      <c r="F221" s="300"/>
      <c r="G221" s="300"/>
      <c r="H221" s="300"/>
      <c r="I221" s="300"/>
      <c r="J221" s="276"/>
      <c r="K221" s="275"/>
      <c r="L221" s="275"/>
      <c r="M221" s="275"/>
      <c r="N221" s="275"/>
    </row>
    <row r="222" spans="1:15" s="260" customFormat="1" ht="25.5" customHeight="1" outlineLevel="1">
      <c r="A222" s="299" t="s">
        <v>215</v>
      </c>
      <c r="B222" s="298"/>
      <c r="C222" s="298"/>
      <c r="D222" s="298"/>
      <c r="E222" s="298"/>
      <c r="F222" s="298"/>
      <c r="G222" s="298"/>
      <c r="H222" s="298"/>
      <c r="I222" s="298"/>
      <c r="J222" s="276"/>
      <c r="K222" s="275"/>
      <c r="L222" s="275"/>
      <c r="M222" s="275"/>
      <c r="N222" s="275"/>
    </row>
    <row r="223" spans="1:15" s="260" customFormat="1" ht="47.25" outlineLevel="1">
      <c r="A223" s="274" t="s">
        <v>806</v>
      </c>
      <c r="B223" s="273" t="s">
        <v>991</v>
      </c>
      <c r="C223" s="273" t="s">
        <v>858</v>
      </c>
      <c r="D223" s="272" t="s">
        <v>109</v>
      </c>
      <c r="E223" s="280">
        <v>238.35</v>
      </c>
      <c r="F223" s="296">
        <v>187.95</v>
      </c>
      <c r="G223" s="269" t="s">
        <v>84</v>
      </c>
      <c r="H223" s="268">
        <f t="shared" ref="H223:H229" si="52">IFERROR(E223-G223,0)</f>
        <v>0</v>
      </c>
      <c r="I223" s="267" t="s">
        <v>852</v>
      </c>
      <c r="J223" s="266" t="s">
        <v>1751</v>
      </c>
      <c r="K223" s="265">
        <v>37.590000000000003</v>
      </c>
      <c r="L223" s="264">
        <f t="shared" ref="L223:L229" si="53">E223+(L$5-1)*K223</f>
        <v>238.35</v>
      </c>
      <c r="M223" s="264">
        <f t="shared" ref="M223:M229" si="54">IFERROR(L223-N223,0)</f>
        <v>0</v>
      </c>
      <c r="N223" s="264" t="str">
        <f t="shared" ref="N223:N229" si="55">G223</f>
        <v>-</v>
      </c>
    </row>
    <row r="224" spans="1:15" s="260" customFormat="1" ht="47.25" outlineLevel="1">
      <c r="A224" s="274" t="s">
        <v>807</v>
      </c>
      <c r="B224" s="273" t="s">
        <v>216</v>
      </c>
      <c r="C224" s="273" t="s">
        <v>859</v>
      </c>
      <c r="D224" s="272" t="s">
        <v>109</v>
      </c>
      <c r="E224" s="280">
        <v>399.7</v>
      </c>
      <c r="F224" s="296">
        <v>342.76</v>
      </c>
      <c r="G224" s="269" t="s">
        <v>84</v>
      </c>
      <c r="H224" s="268">
        <f t="shared" si="52"/>
        <v>0</v>
      </c>
      <c r="I224" s="267" t="s">
        <v>852</v>
      </c>
      <c r="J224" s="266" t="s">
        <v>1751</v>
      </c>
      <c r="K224" s="265">
        <v>68.55</v>
      </c>
      <c r="L224" s="264">
        <f t="shared" si="53"/>
        <v>399.7</v>
      </c>
      <c r="M224" s="264">
        <f t="shared" si="54"/>
        <v>0</v>
      </c>
      <c r="N224" s="264" t="str">
        <f t="shared" si="55"/>
        <v>-</v>
      </c>
    </row>
    <row r="225" spans="1:15" s="260" customFormat="1" ht="43.5" customHeight="1" outlineLevel="1">
      <c r="A225" s="274" t="s">
        <v>808</v>
      </c>
      <c r="B225" s="297" t="s">
        <v>970</v>
      </c>
      <c r="C225" s="273" t="s">
        <v>859</v>
      </c>
      <c r="D225" s="281" t="s">
        <v>109</v>
      </c>
      <c r="E225" s="280">
        <v>883.51957236162286</v>
      </c>
      <c r="F225" s="279">
        <v>828.59623902828957</v>
      </c>
      <c r="G225" s="269" t="s">
        <v>84</v>
      </c>
      <c r="H225" s="268">
        <f t="shared" si="52"/>
        <v>0</v>
      </c>
      <c r="I225" s="267" t="s">
        <v>852</v>
      </c>
      <c r="J225" s="266" t="s">
        <v>1751</v>
      </c>
      <c r="K225" s="265">
        <v>165.72</v>
      </c>
      <c r="L225" s="264">
        <f t="shared" si="53"/>
        <v>883.51957236162286</v>
      </c>
      <c r="M225" s="264">
        <f t="shared" si="54"/>
        <v>0</v>
      </c>
      <c r="N225" s="264" t="str">
        <f t="shared" si="55"/>
        <v>-</v>
      </c>
    </row>
    <row r="226" spans="1:15" s="260" customFormat="1" ht="47.25" outlineLevel="1">
      <c r="A226" s="274" t="s">
        <v>810</v>
      </c>
      <c r="B226" s="273" t="s">
        <v>219</v>
      </c>
      <c r="C226" s="273" t="s">
        <v>860</v>
      </c>
      <c r="D226" s="272" t="s">
        <v>109</v>
      </c>
      <c r="E226" s="280">
        <v>579.01</v>
      </c>
      <c r="F226" s="296">
        <v>514.47</v>
      </c>
      <c r="G226" s="269" t="s">
        <v>84</v>
      </c>
      <c r="H226" s="268">
        <f t="shared" si="52"/>
        <v>0</v>
      </c>
      <c r="I226" s="267" t="s">
        <v>852</v>
      </c>
      <c r="J226" s="266" t="s">
        <v>1751</v>
      </c>
      <c r="K226" s="265">
        <v>102.89</v>
      </c>
      <c r="L226" s="264">
        <f t="shared" si="53"/>
        <v>579.01</v>
      </c>
      <c r="M226" s="264">
        <f t="shared" si="54"/>
        <v>0</v>
      </c>
      <c r="N226" s="264" t="str">
        <f t="shared" si="55"/>
        <v>-</v>
      </c>
    </row>
    <row r="227" spans="1:15" s="260" customFormat="1" ht="47.25" outlineLevel="1">
      <c r="A227" s="274" t="s">
        <v>811</v>
      </c>
      <c r="B227" s="273" t="s">
        <v>220</v>
      </c>
      <c r="C227" s="273" t="s">
        <v>861</v>
      </c>
      <c r="D227" s="272" t="s">
        <v>109</v>
      </c>
      <c r="E227" s="280">
        <v>78.8</v>
      </c>
      <c r="F227" s="296">
        <v>47.76</v>
      </c>
      <c r="G227" s="269" t="s">
        <v>84</v>
      </c>
      <c r="H227" s="268">
        <f t="shared" si="52"/>
        <v>0</v>
      </c>
      <c r="I227" s="267" t="s">
        <v>852</v>
      </c>
      <c r="J227" s="266" t="s">
        <v>1751</v>
      </c>
      <c r="K227" s="265">
        <v>9.5500000000000007</v>
      </c>
      <c r="L227" s="264">
        <f t="shared" si="53"/>
        <v>78.8</v>
      </c>
      <c r="M227" s="264">
        <f t="shared" si="54"/>
        <v>0</v>
      </c>
      <c r="N227" s="264" t="str">
        <f t="shared" si="55"/>
        <v>-</v>
      </c>
    </row>
    <row r="228" spans="1:15" s="260" customFormat="1" ht="60.6" customHeight="1" outlineLevel="1">
      <c r="A228" s="274" t="s">
        <v>813</v>
      </c>
      <c r="B228" s="273" t="s">
        <v>223</v>
      </c>
      <c r="C228" s="273" t="s">
        <v>862</v>
      </c>
      <c r="D228" s="272" t="s">
        <v>109</v>
      </c>
      <c r="E228" s="280">
        <v>552.23</v>
      </c>
      <c r="F228" s="296">
        <v>417.44</v>
      </c>
      <c r="G228" s="269" t="s">
        <v>84</v>
      </c>
      <c r="H228" s="268">
        <f t="shared" si="52"/>
        <v>0</v>
      </c>
      <c r="I228" s="267" t="s">
        <v>947</v>
      </c>
      <c r="J228" s="266" t="s">
        <v>1751</v>
      </c>
      <c r="K228" s="265">
        <v>83.49</v>
      </c>
      <c r="L228" s="264">
        <f t="shared" si="53"/>
        <v>552.23</v>
      </c>
      <c r="M228" s="264">
        <f t="shared" si="54"/>
        <v>0</v>
      </c>
      <c r="N228" s="264" t="str">
        <f t="shared" si="55"/>
        <v>-</v>
      </c>
    </row>
    <row r="229" spans="1:15" s="260" customFormat="1" ht="78.75" outlineLevel="1">
      <c r="A229" s="274" t="s">
        <v>993</v>
      </c>
      <c r="B229" s="273" t="s">
        <v>226</v>
      </c>
      <c r="C229" s="273" t="s">
        <v>225</v>
      </c>
      <c r="D229" s="272" t="s">
        <v>109</v>
      </c>
      <c r="E229" s="280">
        <v>1102.47</v>
      </c>
      <c r="F229" s="296">
        <v>938.03</v>
      </c>
      <c r="G229" s="269" t="s">
        <v>84</v>
      </c>
      <c r="H229" s="268">
        <f t="shared" si="52"/>
        <v>0</v>
      </c>
      <c r="I229" s="267" t="s">
        <v>947</v>
      </c>
      <c r="J229" s="266" t="s">
        <v>1751</v>
      </c>
      <c r="K229" s="265">
        <v>187.61</v>
      </c>
      <c r="L229" s="264">
        <f t="shared" si="53"/>
        <v>1102.47</v>
      </c>
      <c r="M229" s="264">
        <f t="shared" si="54"/>
        <v>0</v>
      </c>
      <c r="N229" s="264" t="str">
        <f t="shared" si="55"/>
        <v>-</v>
      </c>
    </row>
    <row r="230" spans="1:15" s="260" customFormat="1" ht="18.75" outlineLevel="1">
      <c r="A230" s="786" t="s">
        <v>227</v>
      </c>
      <c r="B230" s="787"/>
      <c r="C230" s="787"/>
      <c r="D230" s="284"/>
      <c r="E230" s="283"/>
      <c r="F230" s="283"/>
      <c r="G230" s="282"/>
      <c r="H230" s="282"/>
      <c r="I230" s="282"/>
      <c r="J230" s="295"/>
      <c r="K230" s="265"/>
      <c r="L230" s="264"/>
      <c r="M230" s="264"/>
      <c r="N230" s="264"/>
    </row>
    <row r="231" spans="1:15" s="260" customFormat="1" ht="63" outlineLevel="1">
      <c r="A231" s="294" t="s">
        <v>816</v>
      </c>
      <c r="B231" s="293" t="s">
        <v>935</v>
      </c>
      <c r="C231" s="293" t="s">
        <v>940</v>
      </c>
      <c r="D231" s="292" t="s">
        <v>109</v>
      </c>
      <c r="E231" s="291">
        <v>97.21</v>
      </c>
      <c r="F231" s="290">
        <v>55.03</v>
      </c>
      <c r="G231" s="269" t="s">
        <v>84</v>
      </c>
      <c r="H231" s="268">
        <f t="shared" ref="H231:H237" si="56">IFERROR(E231-G231,0)</f>
        <v>0</v>
      </c>
      <c r="I231" s="289" t="s">
        <v>852</v>
      </c>
      <c r="J231" s="288" t="s">
        <v>1752</v>
      </c>
      <c r="K231" s="265">
        <v>44.024000000000001</v>
      </c>
      <c r="L231" s="264">
        <f t="shared" ref="L231:L237" si="57">E231+(L$6-1)*K231</f>
        <v>120.98295999999999</v>
      </c>
      <c r="M231" s="264">
        <f t="shared" ref="M231:M237" si="58">IFERROR(L231-N231,0)</f>
        <v>0</v>
      </c>
      <c r="N231" s="264" t="str">
        <f t="shared" ref="N231:N237" si="59">G231</f>
        <v>-</v>
      </c>
      <c r="O231" s="287"/>
    </row>
    <row r="232" spans="1:15" s="260" customFormat="1" ht="63" outlineLevel="1">
      <c r="A232" s="294" t="s">
        <v>817</v>
      </c>
      <c r="B232" s="293" t="s">
        <v>936</v>
      </c>
      <c r="C232" s="293" t="s">
        <v>941</v>
      </c>
      <c r="D232" s="292" t="s">
        <v>109</v>
      </c>
      <c r="E232" s="291">
        <v>175.48</v>
      </c>
      <c r="F232" s="290">
        <v>131.51</v>
      </c>
      <c r="G232" s="269" t="s">
        <v>84</v>
      </c>
      <c r="H232" s="268">
        <f t="shared" si="56"/>
        <v>0</v>
      </c>
      <c r="I232" s="289" t="s">
        <v>852</v>
      </c>
      <c r="J232" s="288" t="s">
        <v>1752</v>
      </c>
      <c r="K232" s="265">
        <v>105.208</v>
      </c>
      <c r="L232" s="264">
        <f t="shared" si="57"/>
        <v>232.29231999999999</v>
      </c>
      <c r="M232" s="264">
        <f t="shared" si="58"/>
        <v>0</v>
      </c>
      <c r="N232" s="264" t="str">
        <f t="shared" si="59"/>
        <v>-</v>
      </c>
      <c r="O232" s="287"/>
    </row>
    <row r="233" spans="1:15" s="260" customFormat="1" ht="63" outlineLevel="1">
      <c r="A233" s="294" t="s">
        <v>818</v>
      </c>
      <c r="B233" s="293" t="s">
        <v>981</v>
      </c>
      <c r="C233" s="293" t="s">
        <v>940</v>
      </c>
      <c r="D233" s="292" t="s">
        <v>109</v>
      </c>
      <c r="E233" s="291">
        <v>309.94333333333333</v>
      </c>
      <c r="F233" s="290">
        <v>255.01999999999998</v>
      </c>
      <c r="G233" s="269" t="s">
        <v>84</v>
      </c>
      <c r="H233" s="268">
        <f t="shared" si="56"/>
        <v>0</v>
      </c>
      <c r="I233" s="289" t="s">
        <v>852</v>
      </c>
      <c r="J233" s="288" t="s">
        <v>1752</v>
      </c>
      <c r="K233" s="265">
        <v>204.01599999999999</v>
      </c>
      <c r="L233" s="264">
        <f t="shared" si="57"/>
        <v>420.11197333333331</v>
      </c>
      <c r="M233" s="264">
        <f t="shared" si="58"/>
        <v>0</v>
      </c>
      <c r="N233" s="264" t="str">
        <f t="shared" si="59"/>
        <v>-</v>
      </c>
      <c r="O233" s="287"/>
    </row>
    <row r="234" spans="1:15" s="260" customFormat="1" ht="63" outlineLevel="1">
      <c r="A234" s="294" t="s">
        <v>819</v>
      </c>
      <c r="B234" s="293" t="s">
        <v>982</v>
      </c>
      <c r="C234" s="293" t="s">
        <v>940</v>
      </c>
      <c r="D234" s="292" t="s">
        <v>109</v>
      </c>
      <c r="E234" s="291">
        <v>478.51000000000005</v>
      </c>
      <c r="F234" s="290">
        <v>407.66</v>
      </c>
      <c r="G234" s="269" t="s">
        <v>84</v>
      </c>
      <c r="H234" s="268">
        <f t="shared" si="56"/>
        <v>0</v>
      </c>
      <c r="I234" s="289" t="s">
        <v>852</v>
      </c>
      <c r="J234" s="288" t="s">
        <v>1752</v>
      </c>
      <c r="K234" s="265">
        <v>326.12800000000004</v>
      </c>
      <c r="L234" s="264">
        <f t="shared" si="57"/>
        <v>654.61912000000007</v>
      </c>
      <c r="M234" s="264">
        <f t="shared" si="58"/>
        <v>0</v>
      </c>
      <c r="N234" s="264" t="str">
        <f t="shared" si="59"/>
        <v>-</v>
      </c>
      <c r="O234" s="287"/>
    </row>
    <row r="235" spans="1:15" s="260" customFormat="1" ht="63" outlineLevel="1">
      <c r="A235" s="294" t="s">
        <v>820</v>
      </c>
      <c r="B235" s="293" t="s">
        <v>983</v>
      </c>
      <c r="C235" s="293" t="s">
        <v>940</v>
      </c>
      <c r="D235" s="292" t="s">
        <v>109</v>
      </c>
      <c r="E235" s="291">
        <v>936.40666666666664</v>
      </c>
      <c r="F235" s="290">
        <v>851.56</v>
      </c>
      <c r="G235" s="269" t="s">
        <v>84</v>
      </c>
      <c r="H235" s="268">
        <f t="shared" si="56"/>
        <v>0</v>
      </c>
      <c r="I235" s="289" t="s">
        <v>852</v>
      </c>
      <c r="J235" s="288" t="s">
        <v>1752</v>
      </c>
      <c r="K235" s="265">
        <v>681.24800000000005</v>
      </c>
      <c r="L235" s="264">
        <f t="shared" si="57"/>
        <v>1304.2805866666667</v>
      </c>
      <c r="M235" s="264">
        <f t="shared" si="58"/>
        <v>0</v>
      </c>
      <c r="N235" s="264" t="str">
        <f t="shared" si="59"/>
        <v>-</v>
      </c>
      <c r="O235" s="287"/>
    </row>
    <row r="236" spans="1:15" s="260" customFormat="1" ht="63" outlineLevel="1">
      <c r="A236" s="294" t="s">
        <v>821</v>
      </c>
      <c r="B236" s="293" t="s">
        <v>984</v>
      </c>
      <c r="C236" s="293" t="s">
        <v>940</v>
      </c>
      <c r="D236" s="292" t="s">
        <v>109</v>
      </c>
      <c r="E236" s="291">
        <v>1844.2066666666667</v>
      </c>
      <c r="F236" s="290">
        <v>1736.16</v>
      </c>
      <c r="G236" s="269" t="s">
        <v>84</v>
      </c>
      <c r="H236" s="268">
        <f t="shared" si="56"/>
        <v>0</v>
      </c>
      <c r="I236" s="289" t="s">
        <v>852</v>
      </c>
      <c r="J236" s="288" t="s">
        <v>1752</v>
      </c>
      <c r="K236" s="265">
        <v>1388.9280000000001</v>
      </c>
      <c r="L236" s="264">
        <f t="shared" si="57"/>
        <v>2594.2277866666668</v>
      </c>
      <c r="M236" s="264">
        <f t="shared" si="58"/>
        <v>0</v>
      </c>
      <c r="N236" s="264" t="str">
        <f t="shared" si="59"/>
        <v>-</v>
      </c>
      <c r="O236" s="287"/>
    </row>
    <row r="237" spans="1:15" s="260" customFormat="1" ht="63" outlineLevel="1">
      <c r="A237" s="294" t="s">
        <v>822</v>
      </c>
      <c r="B237" s="293" t="s">
        <v>985</v>
      </c>
      <c r="C237" s="293" t="s">
        <v>940</v>
      </c>
      <c r="D237" s="292" t="s">
        <v>109</v>
      </c>
      <c r="E237" s="291">
        <v>2353.1333333333332</v>
      </c>
      <c r="F237" s="290">
        <v>2227.52</v>
      </c>
      <c r="G237" s="269" t="s">
        <v>84</v>
      </c>
      <c r="H237" s="268">
        <f t="shared" si="56"/>
        <v>0</v>
      </c>
      <c r="I237" s="289" t="s">
        <v>852</v>
      </c>
      <c r="J237" s="288" t="s">
        <v>1752</v>
      </c>
      <c r="K237" s="265">
        <v>1782.0160000000001</v>
      </c>
      <c r="L237" s="264">
        <f t="shared" si="57"/>
        <v>3315.4219733333334</v>
      </c>
      <c r="M237" s="264">
        <f t="shared" si="58"/>
        <v>0</v>
      </c>
      <c r="N237" s="264" t="str">
        <f t="shared" si="59"/>
        <v>-</v>
      </c>
      <c r="O237" s="287"/>
    </row>
    <row r="238" spans="1:15" s="260" customFormat="1" ht="25.5" customHeight="1" outlineLevel="1">
      <c r="A238" s="786" t="s">
        <v>234</v>
      </c>
      <c r="B238" s="787"/>
      <c r="C238" s="787"/>
      <c r="D238" s="284"/>
      <c r="E238" s="282"/>
      <c r="F238" s="283"/>
      <c r="G238" s="282"/>
      <c r="H238" s="282"/>
      <c r="I238" s="282"/>
      <c r="J238" s="276"/>
      <c r="K238" s="275"/>
      <c r="L238" s="275"/>
      <c r="M238" s="275"/>
      <c r="N238" s="275"/>
    </row>
    <row r="239" spans="1:15" s="260" customFormat="1" ht="63" outlineLevel="1">
      <c r="A239" s="797" t="s">
        <v>823</v>
      </c>
      <c r="B239" s="286" t="s">
        <v>235</v>
      </c>
      <c r="C239" s="285" t="s">
        <v>236</v>
      </c>
      <c r="D239" s="272" t="s">
        <v>1</v>
      </c>
      <c r="E239" s="271">
        <v>410.73</v>
      </c>
      <c r="F239" s="270">
        <v>265.90000000000003</v>
      </c>
      <c r="G239" s="269" t="s">
        <v>84</v>
      </c>
      <c r="H239" s="268">
        <f>IFERROR(E239-G239,0)</f>
        <v>0</v>
      </c>
      <c r="I239" s="267" t="s">
        <v>852</v>
      </c>
      <c r="J239" s="266" t="s">
        <v>1751</v>
      </c>
      <c r="K239" s="265">
        <v>53.18</v>
      </c>
      <c r="L239" s="264">
        <f>E239+(L$5-1)*K239</f>
        <v>410.73</v>
      </c>
      <c r="M239" s="264">
        <f>IFERROR(L239-N239,0)</f>
        <v>0</v>
      </c>
      <c r="N239" s="264" t="str">
        <f>G239</f>
        <v>-</v>
      </c>
    </row>
    <row r="240" spans="1:15" s="260" customFormat="1" ht="47.25" outlineLevel="1">
      <c r="A240" s="798"/>
      <c r="B240" s="286" t="s">
        <v>237</v>
      </c>
      <c r="C240" s="285" t="s">
        <v>886</v>
      </c>
      <c r="D240" s="272" t="s">
        <v>1</v>
      </c>
      <c r="E240" s="271">
        <v>516.96</v>
      </c>
      <c r="F240" s="270">
        <v>372.13</v>
      </c>
      <c r="G240" s="269" t="s">
        <v>84</v>
      </c>
      <c r="H240" s="268">
        <f>IFERROR(E240-G240,0)</f>
        <v>0</v>
      </c>
      <c r="I240" s="267" t="s">
        <v>852</v>
      </c>
      <c r="J240" s="266" t="s">
        <v>1751</v>
      </c>
      <c r="K240" s="265">
        <v>74.430000000000007</v>
      </c>
      <c r="L240" s="264">
        <f>E240+(L$5-1)*K240</f>
        <v>516.96</v>
      </c>
      <c r="M240" s="264">
        <f>IFERROR(L240-N240,0)</f>
        <v>0</v>
      </c>
      <c r="N240" s="264" t="str">
        <f>G240</f>
        <v>-</v>
      </c>
    </row>
    <row r="241" spans="1:14" s="260" customFormat="1" ht="47.25" outlineLevel="1">
      <c r="A241" s="799"/>
      <c r="B241" s="286" t="s">
        <v>238</v>
      </c>
      <c r="C241" s="285" t="s">
        <v>239</v>
      </c>
      <c r="D241" s="272" t="s">
        <v>1</v>
      </c>
      <c r="E241" s="271">
        <v>384.4</v>
      </c>
      <c r="F241" s="270">
        <v>239.57</v>
      </c>
      <c r="G241" s="269" t="s">
        <v>84</v>
      </c>
      <c r="H241" s="268">
        <f>IFERROR(E241-G241,0)</f>
        <v>0</v>
      </c>
      <c r="I241" s="267" t="s">
        <v>852</v>
      </c>
      <c r="J241" s="266" t="s">
        <v>1751</v>
      </c>
      <c r="K241" s="265">
        <v>47.91</v>
      </c>
      <c r="L241" s="264">
        <f>E241+(L$5-1)*K241</f>
        <v>384.4</v>
      </c>
      <c r="M241" s="264">
        <f>IFERROR(L241-N241,0)</f>
        <v>0</v>
      </c>
      <c r="N241" s="264" t="str">
        <f>G241</f>
        <v>-</v>
      </c>
    </row>
    <row r="242" spans="1:14" s="260" customFormat="1" ht="78.75" outlineLevel="1">
      <c r="A242" s="274" t="s">
        <v>825</v>
      </c>
      <c r="B242" s="286" t="s">
        <v>242</v>
      </c>
      <c r="C242" s="285" t="s">
        <v>243</v>
      </c>
      <c r="D242" s="272" t="s">
        <v>1</v>
      </c>
      <c r="E242" s="271">
        <v>13.96</v>
      </c>
      <c r="F242" s="270">
        <v>8.07</v>
      </c>
      <c r="G242" s="269" t="s">
        <v>84</v>
      </c>
      <c r="H242" s="268">
        <f>IFERROR(E242-G242,0)</f>
        <v>0</v>
      </c>
      <c r="I242" s="267" t="s">
        <v>875</v>
      </c>
      <c r="J242" s="266" t="s">
        <v>1751</v>
      </c>
      <c r="K242" s="265">
        <v>1.61</v>
      </c>
      <c r="L242" s="264">
        <f>E242+(L$5-1)*K242</f>
        <v>13.96</v>
      </c>
      <c r="M242" s="264">
        <f>IFERROR(L242-N242,0)</f>
        <v>0</v>
      </c>
      <c r="N242" s="264" t="str">
        <f>G242</f>
        <v>-</v>
      </c>
    </row>
    <row r="243" spans="1:14" s="260" customFormat="1" ht="78.75" outlineLevel="1">
      <c r="A243" s="274" t="s">
        <v>826</v>
      </c>
      <c r="B243" s="286" t="s">
        <v>244</v>
      </c>
      <c r="C243" s="285" t="s">
        <v>245</v>
      </c>
      <c r="D243" s="272" t="s">
        <v>1</v>
      </c>
      <c r="E243" s="271">
        <v>27.05</v>
      </c>
      <c r="F243" s="270">
        <v>21.16</v>
      </c>
      <c r="G243" s="269" t="s">
        <v>84</v>
      </c>
      <c r="H243" s="268">
        <f>IFERROR(E243-G243,0)</f>
        <v>0</v>
      </c>
      <c r="I243" s="267" t="s">
        <v>875</v>
      </c>
      <c r="J243" s="266" t="s">
        <v>1751</v>
      </c>
      <c r="K243" s="265">
        <v>4.2300000000000004</v>
      </c>
      <c r="L243" s="264">
        <f>E243+(L$5-1)*K243</f>
        <v>27.05</v>
      </c>
      <c r="M243" s="264">
        <f>IFERROR(L243-N243,0)</f>
        <v>0</v>
      </c>
      <c r="N243" s="264" t="str">
        <f>G243</f>
        <v>-</v>
      </c>
    </row>
    <row r="244" spans="1:14" s="260" customFormat="1" ht="25.5" customHeight="1" outlineLevel="1">
      <c r="A244" s="786" t="s">
        <v>246</v>
      </c>
      <c r="B244" s="787"/>
      <c r="C244" s="787"/>
      <c r="D244" s="284"/>
      <c r="E244" s="282"/>
      <c r="F244" s="283"/>
      <c r="G244" s="282"/>
      <c r="H244" s="282"/>
      <c r="I244" s="282"/>
      <c r="J244" s="276"/>
      <c r="K244" s="275"/>
      <c r="L244" s="275"/>
      <c r="M244" s="275"/>
      <c r="N244" s="275"/>
    </row>
    <row r="245" spans="1:14" s="260" customFormat="1" ht="47.25" outlineLevel="1">
      <c r="A245" s="274" t="s">
        <v>999</v>
      </c>
      <c r="B245" s="273" t="s">
        <v>247</v>
      </c>
      <c r="C245" s="273" t="s">
        <v>248</v>
      </c>
      <c r="D245" s="272" t="s">
        <v>1</v>
      </c>
      <c r="E245" s="271">
        <v>376.81</v>
      </c>
      <c r="F245" s="270">
        <v>207.3</v>
      </c>
      <c r="G245" s="278" t="s">
        <v>84</v>
      </c>
      <c r="H245" s="268">
        <f t="shared" ref="H245:H257" si="60">IFERROR(E245-G245,0)</f>
        <v>0</v>
      </c>
      <c r="I245" s="267" t="s">
        <v>852</v>
      </c>
      <c r="J245" s="266" t="s">
        <v>1751</v>
      </c>
      <c r="K245" s="265">
        <v>41.46</v>
      </c>
      <c r="L245" s="264">
        <f t="shared" ref="L245:L257" si="61">E245+(L$5-1)*K245</f>
        <v>376.81</v>
      </c>
      <c r="M245" s="264">
        <f t="shared" ref="M245:M257" si="62">IFERROR(L245-N245,0)</f>
        <v>0</v>
      </c>
      <c r="N245" s="264" t="str">
        <f t="shared" ref="N245:N257" si="63">G245</f>
        <v>-</v>
      </c>
    </row>
    <row r="246" spans="1:14" s="260" customFormat="1" ht="47.25" outlineLevel="1">
      <c r="A246" s="274" t="s">
        <v>1000</v>
      </c>
      <c r="B246" s="273" t="s">
        <v>971</v>
      </c>
      <c r="C246" s="273" t="s">
        <v>972</v>
      </c>
      <c r="D246" s="281" t="s">
        <v>1</v>
      </c>
      <c r="E246" s="280">
        <v>728.81999999999994</v>
      </c>
      <c r="F246" s="279">
        <v>559.30999999999995</v>
      </c>
      <c r="G246" s="278" t="s">
        <v>84</v>
      </c>
      <c r="H246" s="268">
        <f t="shared" si="60"/>
        <v>0</v>
      </c>
      <c r="I246" s="267"/>
      <c r="J246" s="266" t="s">
        <v>1751</v>
      </c>
      <c r="K246" s="265">
        <v>111.86</v>
      </c>
      <c r="L246" s="264">
        <f t="shared" si="61"/>
        <v>728.81999999999994</v>
      </c>
      <c r="M246" s="264">
        <f t="shared" si="62"/>
        <v>0</v>
      </c>
      <c r="N246" s="264" t="str">
        <f t="shared" si="63"/>
        <v>-</v>
      </c>
    </row>
    <row r="247" spans="1:14" s="260" customFormat="1" ht="47.25" outlineLevel="1">
      <c r="A247" s="274" t="s">
        <v>1001</v>
      </c>
      <c r="B247" s="273" t="s">
        <v>973</v>
      </c>
      <c r="C247" s="273" t="s">
        <v>974</v>
      </c>
      <c r="D247" s="281" t="s">
        <v>1</v>
      </c>
      <c r="E247" s="280">
        <v>780.62563483735573</v>
      </c>
      <c r="F247" s="279">
        <v>611.11563483735574</v>
      </c>
      <c r="G247" s="278" t="s">
        <v>84</v>
      </c>
      <c r="H247" s="268">
        <f t="shared" si="60"/>
        <v>0</v>
      </c>
      <c r="I247" s="267"/>
      <c r="J247" s="266" t="s">
        <v>1751</v>
      </c>
      <c r="K247" s="265">
        <v>122.22</v>
      </c>
      <c r="L247" s="264">
        <f t="shared" si="61"/>
        <v>780.62563483735573</v>
      </c>
      <c r="M247" s="264">
        <f t="shared" si="62"/>
        <v>0</v>
      </c>
      <c r="N247" s="264" t="str">
        <f t="shared" si="63"/>
        <v>-</v>
      </c>
    </row>
    <row r="248" spans="1:14" s="260" customFormat="1" ht="43.5" customHeight="1" outlineLevel="1">
      <c r="A248" s="274" t="s">
        <v>610</v>
      </c>
      <c r="B248" s="273" t="s">
        <v>975</v>
      </c>
      <c r="C248" s="273" t="s">
        <v>976</v>
      </c>
      <c r="D248" s="281" t="s">
        <v>1</v>
      </c>
      <c r="E248" s="280">
        <v>2481.4507623318386</v>
      </c>
      <c r="F248" s="279">
        <v>2311.9407623318389</v>
      </c>
      <c r="G248" s="278" t="s">
        <v>84</v>
      </c>
      <c r="H248" s="268">
        <f t="shared" si="60"/>
        <v>0</v>
      </c>
      <c r="I248" s="267"/>
      <c r="J248" s="266" t="s">
        <v>1751</v>
      </c>
      <c r="K248" s="265">
        <v>462.39</v>
      </c>
      <c r="L248" s="264">
        <f t="shared" si="61"/>
        <v>2481.4507623318386</v>
      </c>
      <c r="M248" s="264">
        <f t="shared" si="62"/>
        <v>0</v>
      </c>
      <c r="N248" s="264" t="str">
        <f t="shared" si="63"/>
        <v>-</v>
      </c>
    </row>
    <row r="249" spans="1:14" s="260" customFormat="1" ht="43.5" customHeight="1" outlineLevel="1">
      <c r="A249" s="274" t="s">
        <v>611</v>
      </c>
      <c r="B249" s="273" t="s">
        <v>977</v>
      </c>
      <c r="C249" s="273" t="s">
        <v>978</v>
      </c>
      <c r="D249" s="281" t="s">
        <v>1</v>
      </c>
      <c r="E249" s="280">
        <v>2986.3138833420917</v>
      </c>
      <c r="F249" s="279">
        <v>2816.8038833420915</v>
      </c>
      <c r="G249" s="278" t="s">
        <v>84</v>
      </c>
      <c r="H249" s="268">
        <f t="shared" si="60"/>
        <v>0</v>
      </c>
      <c r="I249" s="267"/>
      <c r="J249" s="266" t="s">
        <v>1751</v>
      </c>
      <c r="K249" s="265">
        <v>563.36</v>
      </c>
      <c r="L249" s="264">
        <f t="shared" si="61"/>
        <v>2986.3138833420917</v>
      </c>
      <c r="M249" s="264">
        <f t="shared" si="62"/>
        <v>0</v>
      </c>
      <c r="N249" s="264" t="str">
        <f t="shared" si="63"/>
        <v>-</v>
      </c>
    </row>
    <row r="250" spans="1:14" s="260" customFormat="1" ht="49.5" customHeight="1" outlineLevel="1">
      <c r="A250" s="274" t="s">
        <v>612</v>
      </c>
      <c r="B250" s="273" t="s">
        <v>992</v>
      </c>
      <c r="C250" s="273" t="s">
        <v>249</v>
      </c>
      <c r="D250" s="272" t="s">
        <v>1</v>
      </c>
      <c r="E250" s="271">
        <v>1212.8399999999999</v>
      </c>
      <c r="F250" s="270">
        <v>842.22</v>
      </c>
      <c r="G250" s="278" t="s">
        <v>84</v>
      </c>
      <c r="H250" s="268">
        <f t="shared" si="60"/>
        <v>0</v>
      </c>
      <c r="I250" s="267"/>
      <c r="J250" s="266" t="s">
        <v>1751</v>
      </c>
      <c r="K250" s="265">
        <v>168.44</v>
      </c>
      <c r="L250" s="264">
        <f t="shared" si="61"/>
        <v>1212.8399999999999</v>
      </c>
      <c r="M250" s="264">
        <f t="shared" si="62"/>
        <v>0</v>
      </c>
      <c r="N250" s="264" t="str">
        <f t="shared" si="63"/>
        <v>-</v>
      </c>
    </row>
    <row r="251" spans="1:14" s="260" customFormat="1" ht="39" customHeight="1" outlineLevel="1">
      <c r="A251" s="274" t="s">
        <v>613</v>
      </c>
      <c r="B251" s="273" t="s">
        <v>979</v>
      </c>
      <c r="C251" s="273" t="s">
        <v>980</v>
      </c>
      <c r="D251" s="281" t="s">
        <v>1</v>
      </c>
      <c r="E251" s="280">
        <v>4818.1499999999996</v>
      </c>
      <c r="F251" s="279">
        <v>4447.53</v>
      </c>
      <c r="G251" s="278" t="s">
        <v>84</v>
      </c>
      <c r="H251" s="268">
        <f t="shared" si="60"/>
        <v>0</v>
      </c>
      <c r="I251" s="267"/>
      <c r="J251" s="266" t="s">
        <v>1751</v>
      </c>
      <c r="K251" s="265">
        <v>889.51</v>
      </c>
      <c r="L251" s="264">
        <f t="shared" si="61"/>
        <v>4818.1499999999996</v>
      </c>
      <c r="M251" s="264">
        <f t="shared" si="62"/>
        <v>0</v>
      </c>
      <c r="N251" s="264" t="str">
        <f t="shared" si="63"/>
        <v>-</v>
      </c>
    </row>
    <row r="252" spans="1:14" s="260" customFormat="1" ht="60" customHeight="1" outlineLevel="1">
      <c r="A252" s="797" t="s">
        <v>1002</v>
      </c>
      <c r="B252" s="273" t="s">
        <v>250</v>
      </c>
      <c r="C252" s="273" t="s">
        <v>251</v>
      </c>
      <c r="D252" s="272" t="s">
        <v>1</v>
      </c>
      <c r="E252" s="271">
        <v>284.16000000000003</v>
      </c>
      <c r="F252" s="270">
        <v>141.93</v>
      </c>
      <c r="G252" s="269" t="s">
        <v>84</v>
      </c>
      <c r="H252" s="268">
        <f t="shared" si="60"/>
        <v>0</v>
      </c>
      <c r="I252" s="267" t="s">
        <v>852</v>
      </c>
      <c r="J252" s="266" t="s">
        <v>1751</v>
      </c>
      <c r="K252" s="265">
        <v>28.39</v>
      </c>
      <c r="L252" s="264">
        <f t="shared" si="61"/>
        <v>284.16000000000003</v>
      </c>
      <c r="M252" s="264">
        <f t="shared" si="62"/>
        <v>0</v>
      </c>
      <c r="N252" s="264" t="str">
        <f t="shared" si="63"/>
        <v>-</v>
      </c>
    </row>
    <row r="253" spans="1:14" s="260" customFormat="1" ht="47.25" outlineLevel="1">
      <c r="A253" s="798"/>
      <c r="B253" s="273" t="s">
        <v>252</v>
      </c>
      <c r="C253" s="273" t="s">
        <v>885</v>
      </c>
      <c r="D253" s="272" t="s">
        <v>1</v>
      </c>
      <c r="E253" s="271">
        <v>390.39</v>
      </c>
      <c r="F253" s="270">
        <v>248.16</v>
      </c>
      <c r="G253" s="269" t="s">
        <v>84</v>
      </c>
      <c r="H253" s="268">
        <f t="shared" si="60"/>
        <v>0</v>
      </c>
      <c r="I253" s="267" t="s">
        <v>852</v>
      </c>
      <c r="J253" s="266" t="s">
        <v>1751</v>
      </c>
      <c r="K253" s="265">
        <v>49.63</v>
      </c>
      <c r="L253" s="264">
        <f t="shared" si="61"/>
        <v>390.39</v>
      </c>
      <c r="M253" s="264">
        <f t="shared" si="62"/>
        <v>0</v>
      </c>
      <c r="N253" s="264" t="str">
        <f t="shared" si="63"/>
        <v>-</v>
      </c>
    </row>
    <row r="254" spans="1:14" s="260" customFormat="1" ht="47.25" outlineLevel="1">
      <c r="A254" s="799"/>
      <c r="B254" s="273" t="s">
        <v>253</v>
      </c>
      <c r="C254" s="273" t="s">
        <v>254</v>
      </c>
      <c r="D254" s="272" t="s">
        <v>1</v>
      </c>
      <c r="E254" s="271">
        <v>502.26</v>
      </c>
      <c r="F254" s="270">
        <v>360.03</v>
      </c>
      <c r="G254" s="269" t="s">
        <v>84</v>
      </c>
      <c r="H254" s="268">
        <f t="shared" si="60"/>
        <v>0</v>
      </c>
      <c r="I254" s="267" t="s">
        <v>852</v>
      </c>
      <c r="J254" s="266" t="s">
        <v>1751</v>
      </c>
      <c r="K254" s="265">
        <v>72.010000000000005</v>
      </c>
      <c r="L254" s="264">
        <f t="shared" si="61"/>
        <v>502.26</v>
      </c>
      <c r="M254" s="264">
        <f t="shared" si="62"/>
        <v>0</v>
      </c>
      <c r="N254" s="264" t="str">
        <f t="shared" si="63"/>
        <v>-</v>
      </c>
    </row>
    <row r="255" spans="1:14" s="260" customFormat="1" ht="43.5" customHeight="1" outlineLevel="1">
      <c r="A255" s="274" t="s">
        <v>1004</v>
      </c>
      <c r="B255" s="273" t="s">
        <v>257</v>
      </c>
      <c r="C255" s="273" t="s">
        <v>258</v>
      </c>
      <c r="D255" s="272" t="s">
        <v>1</v>
      </c>
      <c r="E255" s="271">
        <v>245.5</v>
      </c>
      <c r="F255" s="270">
        <v>126.96</v>
      </c>
      <c r="G255" s="269" t="s">
        <v>84</v>
      </c>
      <c r="H255" s="268">
        <f t="shared" si="60"/>
        <v>0</v>
      </c>
      <c r="I255" s="267" t="s">
        <v>852</v>
      </c>
      <c r="J255" s="266" t="s">
        <v>1751</v>
      </c>
      <c r="K255" s="265">
        <v>25.39</v>
      </c>
      <c r="L255" s="264">
        <f t="shared" si="61"/>
        <v>245.5</v>
      </c>
      <c r="M255" s="264">
        <f t="shared" si="62"/>
        <v>0</v>
      </c>
      <c r="N255" s="264" t="str">
        <f t="shared" si="63"/>
        <v>-</v>
      </c>
    </row>
    <row r="256" spans="1:14" s="260" customFormat="1" ht="47.25" outlineLevel="1">
      <c r="A256" s="274" t="s">
        <v>1005</v>
      </c>
      <c r="B256" s="273" t="s">
        <v>259</v>
      </c>
      <c r="C256" s="273" t="s">
        <v>260</v>
      </c>
      <c r="D256" s="272" t="s">
        <v>1</v>
      </c>
      <c r="E256" s="271">
        <v>1797.5</v>
      </c>
      <c r="F256" s="270">
        <v>1558.32</v>
      </c>
      <c r="G256" s="269" t="s">
        <v>84</v>
      </c>
      <c r="H256" s="268">
        <f t="shared" si="60"/>
        <v>0</v>
      </c>
      <c r="I256" s="267" t="s">
        <v>852</v>
      </c>
      <c r="J256" s="266" t="s">
        <v>1751</v>
      </c>
      <c r="K256" s="265">
        <v>311.66000000000003</v>
      </c>
      <c r="L256" s="264">
        <f t="shared" si="61"/>
        <v>1797.5</v>
      </c>
      <c r="M256" s="264">
        <f t="shared" si="62"/>
        <v>0</v>
      </c>
      <c r="N256" s="264" t="str">
        <f t="shared" si="63"/>
        <v>-</v>
      </c>
    </row>
    <row r="257" spans="1:14" s="260" customFormat="1" ht="47.25" outlineLevel="1">
      <c r="A257" s="274" t="s">
        <v>1006</v>
      </c>
      <c r="B257" s="273" t="s">
        <v>261</v>
      </c>
      <c r="C257" s="273" t="s">
        <v>262</v>
      </c>
      <c r="D257" s="272" t="s">
        <v>1</v>
      </c>
      <c r="E257" s="271">
        <v>1093.05</v>
      </c>
      <c r="F257" s="270">
        <v>1005.56</v>
      </c>
      <c r="G257" s="269" t="s">
        <v>84</v>
      </c>
      <c r="H257" s="268">
        <f t="shared" si="60"/>
        <v>0</v>
      </c>
      <c r="I257" s="267" t="s">
        <v>852</v>
      </c>
      <c r="J257" s="266" t="s">
        <v>1751</v>
      </c>
      <c r="K257" s="265">
        <v>201.11</v>
      </c>
      <c r="L257" s="264">
        <f t="shared" si="61"/>
        <v>1093.05</v>
      </c>
      <c r="M257" s="264">
        <f t="shared" si="62"/>
        <v>0</v>
      </c>
      <c r="N257" s="264" t="str">
        <f t="shared" si="63"/>
        <v>-</v>
      </c>
    </row>
    <row r="258" spans="1:14" s="260" customFormat="1" ht="25.5" customHeight="1" outlineLevel="1">
      <c r="A258" s="786" t="s">
        <v>1041</v>
      </c>
      <c r="B258" s="787"/>
      <c r="C258" s="787"/>
      <c r="D258" s="788"/>
      <c r="E258" s="788"/>
      <c r="F258" s="788"/>
      <c r="G258" s="277"/>
      <c r="H258" s="277"/>
      <c r="I258" s="277"/>
      <c r="J258" s="276"/>
      <c r="K258" s="275"/>
      <c r="L258" s="275"/>
      <c r="M258" s="275"/>
      <c r="N258" s="275"/>
    </row>
    <row r="259" spans="1:14" s="260" customFormat="1" ht="78.75" outlineLevel="1">
      <c r="A259" s="274" t="s">
        <v>614</v>
      </c>
      <c r="B259" s="273" t="s">
        <v>263</v>
      </c>
      <c r="C259" s="273" t="s">
        <v>264</v>
      </c>
      <c r="D259" s="272" t="s">
        <v>1</v>
      </c>
      <c r="E259" s="271">
        <v>1637.8600000000001</v>
      </c>
      <c r="F259" s="270">
        <v>1558.95</v>
      </c>
      <c r="G259" s="269" t="s">
        <v>84</v>
      </c>
      <c r="H259" s="268">
        <f>IFERROR(E259-G259,0)</f>
        <v>0</v>
      </c>
      <c r="I259" s="267" t="s">
        <v>853</v>
      </c>
      <c r="J259" s="266" t="s">
        <v>1751</v>
      </c>
      <c r="K259" s="265">
        <v>311.79000000000002</v>
      </c>
      <c r="L259" s="264">
        <f>E259+(L$5-1)*K259</f>
        <v>1637.8600000000001</v>
      </c>
      <c r="M259" s="264">
        <f>IFERROR(L259-N259,0)</f>
        <v>0</v>
      </c>
      <c r="N259" s="264" t="str">
        <f>G259</f>
        <v>-</v>
      </c>
    </row>
    <row r="260" spans="1:14" s="260" customFormat="1" ht="78.75" outlineLevel="1">
      <c r="A260" s="274" t="s">
        <v>615</v>
      </c>
      <c r="B260" s="273" t="s">
        <v>265</v>
      </c>
      <c r="C260" s="273" t="s">
        <v>266</v>
      </c>
      <c r="D260" s="272" t="s">
        <v>1</v>
      </c>
      <c r="E260" s="271">
        <v>2752.84</v>
      </c>
      <c r="F260" s="270">
        <v>2673.93</v>
      </c>
      <c r="G260" s="269" t="s">
        <v>84</v>
      </c>
      <c r="H260" s="268">
        <f>IFERROR(E260-G260,0)</f>
        <v>0</v>
      </c>
      <c r="I260" s="267" t="s">
        <v>853</v>
      </c>
      <c r="J260" s="266" t="s">
        <v>1751</v>
      </c>
      <c r="K260" s="265">
        <v>534.79</v>
      </c>
      <c r="L260" s="264">
        <f>E260+(L$5-1)*K260</f>
        <v>2752.84</v>
      </c>
      <c r="M260" s="264">
        <f>IFERROR(L260-N260,0)</f>
        <v>0</v>
      </c>
      <c r="N260" s="264" t="str">
        <f>G260</f>
        <v>-</v>
      </c>
    </row>
    <row r="261" spans="1:14" s="260" customFormat="1" ht="25.5" customHeight="1" outlineLevel="1">
      <c r="A261" s="786" t="s">
        <v>190</v>
      </c>
      <c r="B261" s="787"/>
      <c r="C261" s="787"/>
      <c r="D261" s="788"/>
      <c r="E261" s="788"/>
      <c r="F261" s="788"/>
      <c r="G261" s="277"/>
      <c r="H261" s="277"/>
      <c r="I261" s="277"/>
      <c r="J261" s="276"/>
      <c r="K261" s="275"/>
      <c r="L261" s="275"/>
      <c r="M261" s="275"/>
      <c r="N261" s="275"/>
    </row>
    <row r="262" spans="1:14" s="260" customFormat="1" ht="40.5" customHeight="1" outlineLevel="1">
      <c r="A262" s="274" t="s">
        <v>626</v>
      </c>
      <c r="B262" s="273" t="s">
        <v>281</v>
      </c>
      <c r="C262" s="273" t="s">
        <v>282</v>
      </c>
      <c r="D262" s="272" t="s">
        <v>108</v>
      </c>
      <c r="E262" s="271">
        <v>3820.61</v>
      </c>
      <c r="F262" s="270">
        <v>2638.89</v>
      </c>
      <c r="G262" s="269" t="s">
        <v>84</v>
      </c>
      <c r="H262" s="268">
        <f>IFERROR(E262-G262,0)</f>
        <v>0</v>
      </c>
      <c r="I262" s="267" t="s">
        <v>947</v>
      </c>
      <c r="J262" s="266" t="s">
        <v>1751</v>
      </c>
      <c r="K262" s="265">
        <v>128.38</v>
      </c>
      <c r="L262" s="264">
        <f>E262+(L$5-1)*K262</f>
        <v>3820.61</v>
      </c>
      <c r="M262" s="264">
        <f>IFERROR(L262-N262,0)</f>
        <v>0</v>
      </c>
      <c r="N262" s="264" t="str">
        <f>G262</f>
        <v>-</v>
      </c>
    </row>
    <row r="267" spans="1:14">
      <c r="B267" s="263"/>
      <c r="C267" s="262"/>
    </row>
    <row r="269" spans="1:14">
      <c r="A269" s="255"/>
      <c r="B269" s="261" t="s">
        <v>630</v>
      </c>
      <c r="C269" s="255"/>
      <c r="D269" s="255"/>
      <c r="E269" s="255"/>
      <c r="F269" s="255"/>
      <c r="G269" s="255"/>
      <c r="H269" s="255"/>
      <c r="I269" s="255"/>
      <c r="J269" s="255"/>
    </row>
  </sheetData>
  <sheetProtection algorithmName="SHA-512" hashValue="RM8XODV+NnLDXBwho7OiZuMzyOm5CU8/sCmeVpMMAzzMt4bJPnnORFD6E664o2gmllenI/elznp2MDY84Yi9Wg==" saltValue="iw59fyCzRTazZxjumGd2OA==" spinCount="100000" sheet="1" objects="1" scenarios="1"/>
  <autoFilter ref="A10:R262"/>
  <mergeCells count="49">
    <mergeCell ref="M6:N6"/>
    <mergeCell ref="O5:R6"/>
    <mergeCell ref="A19:C19"/>
    <mergeCell ref="D19:I19"/>
    <mergeCell ref="A11:C11"/>
    <mergeCell ref="A12:C12"/>
    <mergeCell ref="D12:I12"/>
    <mergeCell ref="C14:C16"/>
    <mergeCell ref="A5:I6"/>
    <mergeCell ref="A164:C164"/>
    <mergeCell ref="D164:F164"/>
    <mergeCell ref="G164:I164"/>
    <mergeCell ref="A165:C165"/>
    <mergeCell ref="A23:C23"/>
    <mergeCell ref="A24:C24"/>
    <mergeCell ref="D24:I24"/>
    <mergeCell ref="A28:I28"/>
    <mergeCell ref="A29:C29"/>
    <mergeCell ref="A30:I30"/>
    <mergeCell ref="A2:R3"/>
    <mergeCell ref="E8:I8"/>
    <mergeCell ref="J4:J9"/>
    <mergeCell ref="M5:N5"/>
    <mergeCell ref="D258:F258"/>
    <mergeCell ref="A239:A241"/>
    <mergeCell ref="A244:C244"/>
    <mergeCell ref="A252:A254"/>
    <mergeCell ref="A258:C258"/>
    <mergeCell ref="L8:N8"/>
    <mergeCell ref="A49:C49"/>
    <mergeCell ref="D49:F49"/>
    <mergeCell ref="G49:I49"/>
    <mergeCell ref="A188:C188"/>
    <mergeCell ref="D188:F188"/>
    <mergeCell ref="G188:I188"/>
    <mergeCell ref="A202:C202"/>
    <mergeCell ref="D202:F202"/>
    <mergeCell ref="G202:H202"/>
    <mergeCell ref="A261:C261"/>
    <mergeCell ref="D261:F261"/>
    <mergeCell ref="A204:C204"/>
    <mergeCell ref="D204:F204"/>
    <mergeCell ref="G204:I204"/>
    <mergeCell ref="A206:C206"/>
    <mergeCell ref="D206:F206"/>
    <mergeCell ref="G206:I206"/>
    <mergeCell ref="A230:C230"/>
    <mergeCell ref="A221:C221"/>
    <mergeCell ref="A238:C2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67" zoomScale="70" zoomScaleNormal="70" workbookViewId="0">
      <selection activeCell="L162" sqref="L162"/>
    </sheetView>
  </sheetViews>
  <sheetFormatPr defaultColWidth="8.85546875" defaultRowHeight="15"/>
  <cols>
    <col min="1" max="1" width="23.85546875" style="470" customWidth="1"/>
    <col min="2" max="2" width="9.42578125" style="469" customWidth="1"/>
    <col min="3" max="3" width="4.28515625" style="468" customWidth="1"/>
    <col min="4" max="4" width="22.5703125" style="468" customWidth="1"/>
    <col min="5" max="5" width="10.5703125" style="468" customWidth="1"/>
    <col min="6" max="6" width="3.28515625" style="468" customWidth="1"/>
    <col min="7" max="7" width="23.7109375" style="468" customWidth="1"/>
    <col min="8" max="9" width="9.5703125" style="468" customWidth="1"/>
    <col min="10" max="10" width="12.7109375" style="468" customWidth="1"/>
    <col min="11" max="11" width="9.5703125" style="468" customWidth="1"/>
    <col min="12" max="12" width="13.140625" style="468" customWidth="1"/>
    <col min="13" max="13" width="11.85546875" style="468" customWidth="1"/>
    <col min="14" max="14" width="11.28515625" style="468" customWidth="1"/>
    <col min="15" max="16384" width="8.85546875" style="468"/>
  </cols>
  <sheetData>
    <row r="1" spans="1:19" ht="14.45" customHeight="1" thickBot="1">
      <c r="A1" s="819" t="s">
        <v>1787</v>
      </c>
      <c r="B1" s="820"/>
      <c r="C1" s="820"/>
      <c r="D1" s="820"/>
      <c r="E1" s="820"/>
      <c r="F1" s="820"/>
      <c r="G1" s="820"/>
      <c r="H1" s="820"/>
      <c r="I1" s="820"/>
      <c r="J1" s="821"/>
      <c r="K1" s="534"/>
      <c r="L1" s="537"/>
      <c r="M1" s="536"/>
    </row>
    <row r="2" spans="1:19" ht="14.45" customHeight="1">
      <c r="A2" s="822" t="s">
        <v>1786</v>
      </c>
      <c r="B2" s="823"/>
      <c r="C2" s="458"/>
      <c r="D2" s="822" t="s">
        <v>1785</v>
      </c>
      <c r="E2" s="823"/>
      <c r="F2" s="458"/>
      <c r="G2" s="824" t="s">
        <v>1784</v>
      </c>
      <c r="H2" s="825"/>
      <c r="I2" s="825"/>
      <c r="J2" s="826"/>
      <c r="K2" s="534"/>
      <c r="L2" s="535"/>
      <c r="M2" s="817" t="s">
        <v>1783</v>
      </c>
      <c r="N2" s="818"/>
      <c r="O2" s="818"/>
      <c r="P2" s="818"/>
      <c r="Q2" s="818"/>
      <c r="R2" s="818"/>
      <c r="S2" s="818"/>
    </row>
    <row r="3" spans="1:19" ht="14.45" customHeight="1">
      <c r="A3" s="822"/>
      <c r="B3" s="823"/>
      <c r="C3" s="458"/>
      <c r="D3" s="822"/>
      <c r="E3" s="823"/>
      <c r="F3" s="458"/>
      <c r="G3" s="824"/>
      <c r="H3" s="825"/>
      <c r="I3" s="825"/>
      <c r="J3" s="826"/>
      <c r="K3" s="534"/>
      <c r="L3" s="533"/>
      <c r="M3" s="818"/>
      <c r="N3" s="818"/>
      <c r="O3" s="818"/>
      <c r="P3" s="818"/>
      <c r="Q3" s="818"/>
      <c r="R3" s="818"/>
      <c r="S3" s="818"/>
    </row>
    <row r="4" spans="1:19">
      <c r="A4" s="822"/>
      <c r="B4" s="823"/>
      <c r="C4" s="458"/>
      <c r="D4" s="822"/>
      <c r="E4" s="823"/>
      <c r="F4" s="458"/>
      <c r="G4" s="827" t="s">
        <v>1782</v>
      </c>
      <c r="H4" s="828"/>
      <c r="I4" s="828"/>
      <c r="J4" s="829"/>
      <c r="K4" s="529"/>
    </row>
    <row r="5" spans="1:19" ht="14.45" customHeight="1">
      <c r="A5" s="822"/>
      <c r="B5" s="823"/>
      <c r="C5" s="532"/>
      <c r="D5" s="531"/>
      <c r="E5" s="530"/>
      <c r="F5" s="458"/>
      <c r="G5" s="827" t="s">
        <v>1781</v>
      </c>
      <c r="H5" s="828"/>
      <c r="I5" s="828"/>
      <c r="J5" s="829"/>
      <c r="K5" s="529"/>
      <c r="L5" s="527"/>
      <c r="M5" s="527"/>
    </row>
    <row r="6" spans="1:19">
      <c r="A6" s="524" t="s">
        <v>1528</v>
      </c>
      <c r="B6" s="528">
        <f>B17</f>
        <v>70</v>
      </c>
      <c r="C6" s="523"/>
      <c r="D6" s="522" t="s">
        <v>1780</v>
      </c>
      <c r="E6" s="525">
        <f>B33</f>
        <v>6321</v>
      </c>
      <c r="F6" s="458"/>
      <c r="G6" s="841" t="s">
        <v>1528</v>
      </c>
      <c r="H6" s="842"/>
      <c r="I6" s="842"/>
      <c r="J6" s="520">
        <f>E6*B6</f>
        <v>442470</v>
      </c>
      <c r="K6" s="519"/>
      <c r="L6" s="527"/>
      <c r="M6" s="527"/>
    </row>
    <row r="7" spans="1:19">
      <c r="A7" s="524" t="s">
        <v>1529</v>
      </c>
      <c r="B7" s="526">
        <f>B25</f>
        <v>76.180000000000007</v>
      </c>
      <c r="C7" s="523"/>
      <c r="D7" s="522" t="s">
        <v>1779</v>
      </c>
      <c r="E7" s="525">
        <f>B41</f>
        <v>8954.2250000000004</v>
      </c>
      <c r="F7" s="458"/>
      <c r="G7" s="841" t="s">
        <v>1529</v>
      </c>
      <c r="H7" s="842"/>
      <c r="I7" s="842"/>
      <c r="J7" s="520">
        <f>E7*B7</f>
        <v>682132.86050000007</v>
      </c>
      <c r="K7" s="519"/>
    </row>
    <row r="8" spans="1:19">
      <c r="A8" s="524" t="s">
        <v>1530</v>
      </c>
      <c r="B8" s="521">
        <f>ROUND((B7/$B$6-1)*100,2)</f>
        <v>8.83</v>
      </c>
      <c r="C8" s="523"/>
      <c r="D8" s="522" t="s">
        <v>1778</v>
      </c>
      <c r="E8" s="521">
        <f>ROUND((E7/$E$6-1)*100,2)</f>
        <v>41.66</v>
      </c>
      <c r="F8" s="458"/>
      <c r="G8" s="841" t="s">
        <v>1777</v>
      </c>
      <c r="H8" s="842"/>
      <c r="I8" s="842"/>
      <c r="J8" s="520">
        <f>ROUND((J7/$J$6-1)*100,2)</f>
        <v>54.16</v>
      </c>
      <c r="K8" s="519"/>
    </row>
    <row r="9" spans="1:19" ht="15.75" thickBot="1">
      <c r="A9" s="518" t="s">
        <v>1531</v>
      </c>
      <c r="B9" s="515">
        <f>IF(B8&gt;9.99,ROUND(B7/B6,2),IF(B8&lt;-4.9,ROUND(B7/B6,2),1))</f>
        <v>1</v>
      </c>
      <c r="C9" s="517"/>
      <c r="D9" s="516" t="s">
        <v>1531</v>
      </c>
      <c r="E9" s="515">
        <f>IF(E8&gt;9.9,ROUND(E7/E6,2),IF(E8&lt;-4.9,ROUND(E7/E6,2),1))</f>
        <v>1.42</v>
      </c>
      <c r="F9" s="514"/>
      <c r="G9" s="843" t="s">
        <v>1531</v>
      </c>
      <c r="H9" s="844"/>
      <c r="I9" s="844"/>
      <c r="J9" s="513">
        <f>IF(J8&gt;9.9,ROUND(J7/J6,2),IF(J8&lt;-4.9,ROUND(J7/J6,2),1))</f>
        <v>1.54</v>
      </c>
      <c r="K9" s="512"/>
      <c r="L9" s="511"/>
      <c r="M9" s="511"/>
      <c r="N9" s="511"/>
    </row>
    <row r="11" spans="1:19" ht="15.75" thickBot="1"/>
    <row r="12" spans="1:19">
      <c r="A12" s="845" t="s">
        <v>1776</v>
      </c>
      <c r="B12" s="846"/>
      <c r="C12" s="846"/>
      <c r="D12" s="846"/>
      <c r="E12" s="846"/>
      <c r="F12" s="846"/>
      <c r="G12" s="846"/>
      <c r="H12" s="846"/>
      <c r="I12" s="846"/>
      <c r="J12" s="846"/>
      <c r="K12" s="847"/>
      <c r="L12" s="510" t="s">
        <v>1775</v>
      </c>
      <c r="M12" s="510" t="s">
        <v>1774</v>
      </c>
      <c r="N12" s="510" t="s">
        <v>1773</v>
      </c>
      <c r="O12" s="510" t="s">
        <v>1772</v>
      </c>
      <c r="P12" s="509"/>
    </row>
    <row r="13" spans="1:19">
      <c r="A13" s="848"/>
      <c r="B13" s="849"/>
      <c r="C13" s="849"/>
      <c r="D13" s="849"/>
      <c r="E13" s="849"/>
      <c r="F13" s="849"/>
      <c r="G13" s="849"/>
      <c r="H13" s="849"/>
      <c r="I13" s="849"/>
      <c r="J13" s="849"/>
      <c r="K13" s="850"/>
      <c r="L13" s="494">
        <v>1</v>
      </c>
      <c r="M13" s="491">
        <v>44078</v>
      </c>
      <c r="N13" s="490">
        <v>75.468000000000004</v>
      </c>
      <c r="O13" s="489" t="s">
        <v>1764</v>
      </c>
      <c r="P13" s="488"/>
    </row>
    <row r="14" spans="1:19">
      <c r="A14" s="848"/>
      <c r="B14" s="849"/>
      <c r="C14" s="849"/>
      <c r="D14" s="849"/>
      <c r="E14" s="849"/>
      <c r="F14" s="849"/>
      <c r="G14" s="849"/>
      <c r="H14" s="849"/>
      <c r="I14" s="849"/>
      <c r="J14" s="849"/>
      <c r="K14" s="850"/>
      <c r="L14" s="494">
        <f t="shared" ref="L14:L32" si="0">L13+1</f>
        <v>2</v>
      </c>
      <c r="M14" s="491">
        <v>44079</v>
      </c>
      <c r="N14" s="490">
        <v>75.182299999999998</v>
      </c>
      <c r="O14" s="489" t="s">
        <v>1764</v>
      </c>
      <c r="P14" s="488"/>
    </row>
    <row r="15" spans="1:19">
      <c r="A15" s="848"/>
      <c r="B15" s="849"/>
      <c r="C15" s="849"/>
      <c r="D15" s="849"/>
      <c r="E15" s="849"/>
      <c r="F15" s="849"/>
      <c r="G15" s="849"/>
      <c r="H15" s="849"/>
      <c r="I15" s="849"/>
      <c r="J15" s="849"/>
      <c r="K15" s="850"/>
      <c r="L15" s="494">
        <f t="shared" si="0"/>
        <v>3</v>
      </c>
      <c r="M15" s="491">
        <v>44082</v>
      </c>
      <c r="N15" s="490">
        <v>75.590999999999994</v>
      </c>
      <c r="O15" s="489" t="s">
        <v>1764</v>
      </c>
      <c r="P15" s="488"/>
    </row>
    <row r="16" spans="1:19">
      <c r="A16" s="507"/>
      <c r="B16" s="506"/>
      <c r="C16" s="489"/>
      <c r="D16" s="489"/>
      <c r="E16" s="489"/>
      <c r="F16" s="489"/>
      <c r="G16" s="489"/>
      <c r="H16" s="489"/>
      <c r="I16" s="489"/>
      <c r="J16" s="489"/>
      <c r="K16" s="488"/>
      <c r="L16" s="494">
        <f t="shared" si="0"/>
        <v>4</v>
      </c>
      <c r="M16" s="491">
        <v>44083</v>
      </c>
      <c r="N16" s="490">
        <v>75.964500000000001</v>
      </c>
      <c r="O16" s="489" t="s">
        <v>1764</v>
      </c>
      <c r="P16" s="488"/>
    </row>
    <row r="17" spans="1:16" ht="15.75">
      <c r="A17" s="503" t="s">
        <v>1771</v>
      </c>
      <c r="B17" s="508">
        <v>70</v>
      </c>
      <c r="C17" s="489"/>
      <c r="D17" s="489"/>
      <c r="E17" s="500" t="s">
        <v>1758</v>
      </c>
      <c r="F17" s="489"/>
      <c r="G17" s="489"/>
      <c r="H17" s="489"/>
      <c r="I17" s="489"/>
      <c r="J17" s="489"/>
      <c r="K17" s="488"/>
      <c r="L17" s="494">
        <f t="shared" si="0"/>
        <v>5</v>
      </c>
      <c r="M17" s="491">
        <v>44084</v>
      </c>
      <c r="N17" s="490">
        <v>76.071299999999994</v>
      </c>
      <c r="O17" s="489" t="s">
        <v>1764</v>
      </c>
      <c r="P17" s="488"/>
    </row>
    <row r="18" spans="1:16">
      <c r="A18" s="507"/>
      <c r="B18" s="506"/>
      <c r="C18" s="489"/>
      <c r="D18" s="489"/>
      <c r="E18" s="489"/>
      <c r="F18" s="489"/>
      <c r="G18" s="489"/>
      <c r="H18" s="489"/>
      <c r="I18" s="489"/>
      <c r="J18" s="489"/>
      <c r="K18" s="488"/>
      <c r="L18" s="494">
        <f t="shared" si="0"/>
        <v>6</v>
      </c>
      <c r="M18" s="491">
        <v>44085</v>
      </c>
      <c r="N18" s="490">
        <v>75.5274</v>
      </c>
      <c r="O18" s="489" t="s">
        <v>1764</v>
      </c>
      <c r="P18" s="488"/>
    </row>
    <row r="19" spans="1:16">
      <c r="A19" s="839" t="s">
        <v>1770</v>
      </c>
      <c r="B19" s="840"/>
      <c r="C19" s="840"/>
      <c r="D19" s="840"/>
      <c r="E19" s="840"/>
      <c r="F19" s="840"/>
      <c r="G19" s="840"/>
      <c r="H19" s="840"/>
      <c r="I19" s="840"/>
      <c r="J19" s="840"/>
      <c r="K19" s="505"/>
      <c r="L19" s="494">
        <f t="shared" si="0"/>
        <v>7</v>
      </c>
      <c r="M19" s="491">
        <v>44086</v>
      </c>
      <c r="N19" s="490">
        <v>74.889600000000002</v>
      </c>
      <c r="O19" s="489" t="s">
        <v>1764</v>
      </c>
      <c r="P19" s="488"/>
    </row>
    <row r="20" spans="1:16">
      <c r="A20" s="839"/>
      <c r="B20" s="840"/>
      <c r="C20" s="840"/>
      <c r="D20" s="840"/>
      <c r="E20" s="840"/>
      <c r="F20" s="840"/>
      <c r="G20" s="840"/>
      <c r="H20" s="840"/>
      <c r="I20" s="840"/>
      <c r="J20" s="840"/>
      <c r="K20" s="505"/>
      <c r="L20" s="494">
        <f t="shared" si="0"/>
        <v>8</v>
      </c>
      <c r="M20" s="491">
        <v>44089</v>
      </c>
      <c r="N20" s="490">
        <v>74.714799999999997</v>
      </c>
      <c r="O20" s="489" t="s">
        <v>1764</v>
      </c>
      <c r="P20" s="488"/>
    </row>
    <row r="21" spans="1:16">
      <c r="A21" s="839"/>
      <c r="B21" s="840"/>
      <c r="C21" s="840"/>
      <c r="D21" s="840"/>
      <c r="E21" s="840"/>
      <c r="F21" s="840"/>
      <c r="G21" s="840"/>
      <c r="H21" s="840"/>
      <c r="I21" s="840"/>
      <c r="J21" s="840"/>
      <c r="K21" s="505"/>
      <c r="L21" s="494">
        <f t="shared" si="0"/>
        <v>9</v>
      </c>
      <c r="M21" s="491">
        <v>44090</v>
      </c>
      <c r="N21" s="490">
        <v>75.188400000000001</v>
      </c>
      <c r="O21" s="489" t="s">
        <v>1764</v>
      </c>
      <c r="P21" s="488"/>
    </row>
    <row r="22" spans="1:16">
      <c r="A22" s="839"/>
      <c r="B22" s="840"/>
      <c r="C22" s="840"/>
      <c r="D22" s="840"/>
      <c r="E22" s="840"/>
      <c r="F22" s="840"/>
      <c r="G22" s="840"/>
      <c r="H22" s="840"/>
      <c r="I22" s="840"/>
      <c r="J22" s="840"/>
      <c r="K22" s="505"/>
      <c r="L22" s="494">
        <f t="shared" si="0"/>
        <v>10</v>
      </c>
      <c r="M22" s="491">
        <v>44091</v>
      </c>
      <c r="N22" s="490">
        <v>74.927800000000005</v>
      </c>
      <c r="O22" s="489" t="s">
        <v>1764</v>
      </c>
      <c r="P22" s="488"/>
    </row>
    <row r="23" spans="1:16">
      <c r="A23" s="504" t="s">
        <v>1769</v>
      </c>
      <c r="B23" s="489"/>
      <c r="C23" s="489"/>
      <c r="D23" s="501" t="s">
        <v>1768</v>
      </c>
      <c r="E23" s="489"/>
      <c r="F23" s="489"/>
      <c r="G23" s="489"/>
      <c r="H23" s="489"/>
      <c r="I23" s="499"/>
      <c r="J23" s="499"/>
      <c r="K23" s="498"/>
      <c r="L23" s="494">
        <f t="shared" si="0"/>
        <v>11</v>
      </c>
      <c r="M23" s="491">
        <v>44092</v>
      </c>
      <c r="N23" s="490">
        <v>75.194100000000006</v>
      </c>
      <c r="O23" s="489" t="s">
        <v>1764</v>
      </c>
      <c r="P23" s="488"/>
    </row>
    <row r="24" spans="1:16">
      <c r="A24" s="504"/>
      <c r="B24" s="489"/>
      <c r="C24" s="489"/>
      <c r="D24" s="501"/>
      <c r="E24" s="489"/>
      <c r="F24" s="489"/>
      <c r="G24" s="489"/>
      <c r="H24" s="489"/>
      <c r="I24" s="499"/>
      <c r="J24" s="499"/>
      <c r="K24" s="498"/>
      <c r="L24" s="494">
        <f t="shared" si="0"/>
        <v>12</v>
      </c>
      <c r="M24" s="491">
        <v>44093</v>
      </c>
      <c r="N24" s="490">
        <v>75.031899999999993</v>
      </c>
      <c r="O24" s="489" t="s">
        <v>1764</v>
      </c>
      <c r="P24" s="488"/>
    </row>
    <row r="25" spans="1:16" ht="15.75">
      <c r="A25" s="503" t="s">
        <v>1767</v>
      </c>
      <c r="B25" s="502">
        <f>ROUND(AVERAGE(N13:N32),2)</f>
        <v>76.180000000000007</v>
      </c>
      <c r="C25" s="489"/>
      <c r="D25" s="501"/>
      <c r="E25" s="500" t="s">
        <v>1766</v>
      </c>
      <c r="F25" s="489"/>
      <c r="G25" s="489"/>
      <c r="H25" s="489"/>
      <c r="I25" s="499"/>
      <c r="J25" s="499"/>
      <c r="K25" s="498"/>
      <c r="L25" s="494">
        <f t="shared" si="0"/>
        <v>13</v>
      </c>
      <c r="M25" s="491">
        <v>44096</v>
      </c>
      <c r="N25" s="490">
        <v>76.0381</v>
      </c>
      <c r="O25" s="489" t="s">
        <v>1764</v>
      </c>
      <c r="P25" s="488"/>
    </row>
    <row r="26" spans="1:16" ht="15.75" thickBot="1">
      <c r="A26" s="487"/>
      <c r="B26" s="486"/>
      <c r="C26" s="486"/>
      <c r="D26" s="497"/>
      <c r="E26" s="486"/>
      <c r="F26" s="486"/>
      <c r="G26" s="486"/>
      <c r="H26" s="486"/>
      <c r="I26" s="496"/>
      <c r="J26" s="496"/>
      <c r="K26" s="495"/>
      <c r="L26" s="494">
        <f t="shared" si="0"/>
        <v>14</v>
      </c>
      <c r="M26" s="491">
        <v>44097</v>
      </c>
      <c r="N26" s="490">
        <v>76.271100000000004</v>
      </c>
      <c r="O26" s="489" t="s">
        <v>1764</v>
      </c>
      <c r="P26" s="488"/>
    </row>
    <row r="27" spans="1:16" ht="15.75" thickBot="1">
      <c r="A27" s="493"/>
      <c r="B27" s="493"/>
      <c r="C27" s="493"/>
      <c r="D27" s="493"/>
      <c r="E27" s="493"/>
      <c r="F27" s="493"/>
      <c r="G27" s="493"/>
      <c r="H27" s="493"/>
      <c r="I27" s="493"/>
      <c r="J27" s="493"/>
      <c r="K27" s="493"/>
      <c r="L27" s="492">
        <f t="shared" si="0"/>
        <v>15</v>
      </c>
      <c r="M27" s="491">
        <v>44098</v>
      </c>
      <c r="N27" s="490">
        <v>76.354500000000002</v>
      </c>
      <c r="O27" s="489" t="s">
        <v>1764</v>
      </c>
      <c r="P27" s="488"/>
    </row>
    <row r="28" spans="1:16">
      <c r="A28" s="830" t="s">
        <v>1765</v>
      </c>
      <c r="B28" s="831"/>
      <c r="C28" s="831"/>
      <c r="D28" s="831"/>
      <c r="E28" s="831"/>
      <c r="F28" s="831"/>
      <c r="G28" s="831"/>
      <c r="H28" s="831"/>
      <c r="I28" s="831"/>
      <c r="J28" s="832"/>
      <c r="K28" s="256"/>
      <c r="L28" s="492">
        <f t="shared" si="0"/>
        <v>16</v>
      </c>
      <c r="M28" s="491">
        <v>44099</v>
      </c>
      <c r="N28" s="490">
        <v>77.177999999999997</v>
      </c>
      <c r="O28" s="489" t="s">
        <v>1764</v>
      </c>
      <c r="P28" s="488"/>
    </row>
    <row r="29" spans="1:16">
      <c r="A29" s="833"/>
      <c r="B29" s="834"/>
      <c r="C29" s="834"/>
      <c r="D29" s="834"/>
      <c r="E29" s="834"/>
      <c r="F29" s="834"/>
      <c r="G29" s="834"/>
      <c r="H29" s="834"/>
      <c r="I29" s="834"/>
      <c r="J29" s="835"/>
      <c r="K29" s="256"/>
      <c r="L29" s="492">
        <f t="shared" si="0"/>
        <v>17</v>
      </c>
      <c r="M29" s="491">
        <v>44100</v>
      </c>
      <c r="N29" s="490">
        <v>76.819500000000005</v>
      </c>
      <c r="O29" s="489" t="s">
        <v>1764</v>
      </c>
      <c r="P29" s="488"/>
    </row>
    <row r="30" spans="1:16">
      <c r="A30" s="833"/>
      <c r="B30" s="834"/>
      <c r="C30" s="834"/>
      <c r="D30" s="834"/>
      <c r="E30" s="834"/>
      <c r="F30" s="834"/>
      <c r="G30" s="834"/>
      <c r="H30" s="834"/>
      <c r="I30" s="834"/>
      <c r="J30" s="835"/>
      <c r="K30" s="256"/>
      <c r="L30" s="492">
        <f t="shared" si="0"/>
        <v>18</v>
      </c>
      <c r="M30" s="491">
        <v>44103</v>
      </c>
      <c r="N30" s="490">
        <v>78.671300000000002</v>
      </c>
      <c r="O30" s="489" t="s">
        <v>1764</v>
      </c>
      <c r="P30" s="488"/>
    </row>
    <row r="31" spans="1:16">
      <c r="A31" s="833"/>
      <c r="B31" s="834"/>
      <c r="C31" s="834"/>
      <c r="D31" s="834"/>
      <c r="E31" s="834"/>
      <c r="F31" s="834"/>
      <c r="G31" s="834"/>
      <c r="H31" s="834"/>
      <c r="I31" s="834"/>
      <c r="J31" s="835"/>
      <c r="K31" s="256"/>
      <c r="L31" s="492">
        <f t="shared" si="0"/>
        <v>19</v>
      </c>
      <c r="M31" s="491">
        <v>44104</v>
      </c>
      <c r="N31" s="490">
        <v>79.6845</v>
      </c>
      <c r="O31" s="489" t="s">
        <v>1764</v>
      </c>
      <c r="P31" s="488"/>
    </row>
    <row r="32" spans="1:16">
      <c r="A32" s="478"/>
      <c r="B32" s="477"/>
      <c r="C32" s="476"/>
      <c r="D32" s="476"/>
      <c r="E32" s="476"/>
      <c r="F32" s="476"/>
      <c r="G32" s="476"/>
      <c r="H32" s="476"/>
      <c r="I32" s="476"/>
      <c r="J32" s="475"/>
      <c r="K32" s="256"/>
      <c r="L32" s="492">
        <f t="shared" si="0"/>
        <v>20</v>
      </c>
      <c r="M32" s="491">
        <v>44105</v>
      </c>
      <c r="N32" s="490">
        <v>78.784700000000001</v>
      </c>
      <c r="O32" s="489" t="s">
        <v>1764</v>
      </c>
      <c r="P32" s="488"/>
    </row>
    <row r="33" spans="1:16" ht="16.5" thickBot="1">
      <c r="A33" s="481" t="s">
        <v>1763</v>
      </c>
      <c r="B33" s="480">
        <v>6321</v>
      </c>
      <c r="C33" s="476"/>
      <c r="D33" s="476"/>
      <c r="E33" s="479" t="s">
        <v>1758</v>
      </c>
      <c r="F33" s="476"/>
      <c r="G33" s="476"/>
      <c r="H33" s="476"/>
      <c r="I33" s="476"/>
      <c r="J33" s="475"/>
      <c r="K33" s="256"/>
      <c r="L33" s="487"/>
      <c r="M33" s="486"/>
      <c r="N33" s="486"/>
      <c r="O33" s="486"/>
      <c r="P33" s="485"/>
    </row>
    <row r="34" spans="1:16">
      <c r="A34" s="478"/>
      <c r="B34" s="477"/>
      <c r="C34" s="476"/>
      <c r="D34" s="476"/>
      <c r="E34" s="476"/>
      <c r="F34" s="476"/>
      <c r="G34" s="476"/>
      <c r="H34" s="476"/>
      <c r="I34" s="476"/>
      <c r="J34" s="475"/>
      <c r="K34" s="256"/>
    </row>
    <row r="35" spans="1:16" ht="14.45" customHeight="1">
      <c r="A35" s="836" t="s">
        <v>1762</v>
      </c>
      <c r="B35" s="837"/>
      <c r="C35" s="837"/>
      <c r="D35" s="837"/>
      <c r="E35" s="837"/>
      <c r="F35" s="837"/>
      <c r="G35" s="837"/>
      <c r="H35" s="837"/>
      <c r="I35" s="837"/>
      <c r="J35" s="838"/>
      <c r="K35" s="256"/>
    </row>
    <row r="36" spans="1:16">
      <c r="A36" s="836"/>
      <c r="B36" s="837"/>
      <c r="C36" s="837"/>
      <c r="D36" s="837"/>
      <c r="E36" s="837"/>
      <c r="F36" s="837"/>
      <c r="G36" s="837"/>
      <c r="H36" s="837"/>
      <c r="I36" s="837"/>
      <c r="J36" s="838"/>
      <c r="K36" s="482"/>
    </row>
    <row r="37" spans="1:16">
      <c r="A37" s="836"/>
      <c r="B37" s="837"/>
      <c r="C37" s="837"/>
      <c r="D37" s="837"/>
      <c r="E37" s="837"/>
      <c r="F37" s="837"/>
      <c r="G37" s="837"/>
      <c r="H37" s="837"/>
      <c r="I37" s="837"/>
      <c r="J37" s="838"/>
      <c r="K37" s="482"/>
    </row>
    <row r="38" spans="1:16">
      <c r="A38" s="836"/>
      <c r="B38" s="837"/>
      <c r="C38" s="837"/>
      <c r="D38" s="837"/>
      <c r="E38" s="837"/>
      <c r="F38" s="837"/>
      <c r="G38" s="837"/>
      <c r="H38" s="837"/>
      <c r="I38" s="837"/>
      <c r="J38" s="838"/>
      <c r="K38" s="482"/>
    </row>
    <row r="39" spans="1:16">
      <c r="A39" s="484" t="s">
        <v>1761</v>
      </c>
      <c r="B39" s="476"/>
      <c r="C39" s="476"/>
      <c r="D39" s="483" t="s">
        <v>1760</v>
      </c>
      <c r="E39" s="476"/>
      <c r="F39" s="476"/>
      <c r="G39" s="476"/>
      <c r="H39" s="476"/>
      <c r="I39" s="476"/>
      <c r="J39" s="475"/>
      <c r="K39" s="482"/>
    </row>
    <row r="40" spans="1:16">
      <c r="A40" s="478"/>
      <c r="B40" s="477"/>
      <c r="C40" s="476"/>
      <c r="D40" s="476"/>
      <c r="E40" s="476"/>
      <c r="F40" s="476"/>
      <c r="G40" s="476"/>
      <c r="H40" s="476"/>
      <c r="I40" s="476"/>
      <c r="J40" s="475"/>
      <c r="K40" s="256"/>
    </row>
    <row r="41" spans="1:16" ht="15.75">
      <c r="A41" s="481" t="s">
        <v>1759</v>
      </c>
      <c r="B41" s="480">
        <v>8954.2250000000004</v>
      </c>
      <c r="C41" s="476"/>
      <c r="D41" s="476"/>
      <c r="E41" s="479" t="s">
        <v>1758</v>
      </c>
      <c r="F41" s="476"/>
      <c r="G41" s="476"/>
      <c r="H41" s="476"/>
      <c r="I41" s="476"/>
      <c r="J41" s="475"/>
      <c r="K41" s="256"/>
    </row>
    <row r="42" spans="1:16">
      <c r="A42" s="478"/>
      <c r="B42" s="477"/>
      <c r="C42" s="476"/>
      <c r="D42" s="476"/>
      <c r="E42" s="476"/>
      <c r="F42" s="476"/>
      <c r="G42" s="476"/>
      <c r="H42" s="476"/>
      <c r="I42" s="476"/>
      <c r="J42" s="475"/>
      <c r="K42" s="256"/>
    </row>
    <row r="43" spans="1:16">
      <c r="A43" s="478" t="s">
        <v>1757</v>
      </c>
      <c r="B43" s="477"/>
      <c r="C43" s="476"/>
      <c r="D43" s="476"/>
      <c r="E43" s="476"/>
      <c r="F43" s="476"/>
      <c r="G43" s="476"/>
      <c r="H43" s="476"/>
      <c r="I43" s="476"/>
      <c r="J43" s="475"/>
      <c r="K43" s="256"/>
    </row>
    <row r="44" spans="1:16">
      <c r="A44" s="478"/>
      <c r="B44" s="477"/>
      <c r="C44" s="476"/>
      <c r="D44" s="476"/>
      <c r="E44" s="476"/>
      <c r="F44" s="476"/>
      <c r="G44" s="476"/>
      <c r="H44" s="476"/>
      <c r="I44" s="476"/>
      <c r="J44" s="475"/>
      <c r="K44" s="256"/>
    </row>
    <row r="45" spans="1:16">
      <c r="A45" s="478"/>
      <c r="B45" s="477"/>
      <c r="C45" s="476"/>
      <c r="D45" s="476"/>
      <c r="E45" s="476"/>
      <c r="F45" s="476"/>
      <c r="G45" s="476"/>
      <c r="H45" s="476"/>
      <c r="I45" s="476"/>
      <c r="J45" s="475"/>
      <c r="K45" s="256"/>
    </row>
    <row r="46" spans="1:16">
      <c r="A46" s="478"/>
      <c r="B46" s="477"/>
      <c r="C46" s="476"/>
      <c r="D46" s="476"/>
      <c r="E46" s="476"/>
      <c r="F46" s="476"/>
      <c r="G46" s="476"/>
      <c r="H46" s="476"/>
      <c r="I46" s="476"/>
      <c r="J46" s="475"/>
      <c r="K46" s="256"/>
    </row>
    <row r="47" spans="1:16">
      <c r="A47" s="478"/>
      <c r="B47" s="477"/>
      <c r="C47" s="476"/>
      <c r="D47" s="476"/>
      <c r="E47" s="476"/>
      <c r="F47" s="476"/>
      <c r="G47" s="476"/>
      <c r="H47" s="476"/>
      <c r="I47" s="476"/>
      <c r="J47" s="475"/>
      <c r="K47" s="256"/>
    </row>
    <row r="48" spans="1:16">
      <c r="A48" s="478"/>
      <c r="B48" s="477"/>
      <c r="C48" s="476"/>
      <c r="D48" s="476"/>
      <c r="E48" s="476"/>
      <c r="F48" s="476"/>
      <c r="G48" s="476"/>
      <c r="H48" s="476"/>
      <c r="I48" s="476"/>
      <c r="J48" s="475"/>
      <c r="K48" s="256"/>
    </row>
    <row r="49" spans="1:11">
      <c r="A49" s="478"/>
      <c r="B49" s="477"/>
      <c r="C49" s="476"/>
      <c r="D49" s="476"/>
      <c r="E49" s="476"/>
      <c r="F49" s="476"/>
      <c r="G49" s="476"/>
      <c r="H49" s="476"/>
      <c r="I49" s="476"/>
      <c r="J49" s="475"/>
      <c r="K49" s="256"/>
    </row>
    <row r="50" spans="1:11">
      <c r="A50" s="478"/>
      <c r="B50" s="477"/>
      <c r="C50" s="476"/>
      <c r="D50" s="476"/>
      <c r="E50" s="476"/>
      <c r="F50" s="476"/>
      <c r="G50" s="476"/>
      <c r="H50" s="476"/>
      <c r="I50" s="476"/>
      <c r="J50" s="475"/>
      <c r="K50" s="256"/>
    </row>
    <row r="51" spans="1:11">
      <c r="A51" s="478"/>
      <c r="B51" s="477"/>
      <c r="C51" s="476"/>
      <c r="D51" s="476"/>
      <c r="E51" s="476"/>
      <c r="F51" s="476"/>
      <c r="G51" s="476"/>
      <c r="H51" s="476"/>
      <c r="I51" s="476"/>
      <c r="J51" s="475"/>
      <c r="K51" s="256"/>
    </row>
    <row r="52" spans="1:11">
      <c r="A52" s="478"/>
      <c r="B52" s="477"/>
      <c r="C52" s="476"/>
      <c r="D52" s="476"/>
      <c r="E52" s="476"/>
      <c r="F52" s="476"/>
      <c r="G52" s="476"/>
      <c r="H52" s="476"/>
      <c r="I52" s="476"/>
      <c r="J52" s="475"/>
      <c r="K52" s="256"/>
    </row>
    <row r="53" spans="1:11">
      <c r="A53" s="478"/>
      <c r="B53" s="477"/>
      <c r="C53" s="476"/>
      <c r="D53" s="476"/>
      <c r="E53" s="476"/>
      <c r="F53" s="476"/>
      <c r="G53" s="476"/>
      <c r="H53" s="476"/>
      <c r="I53" s="476"/>
      <c r="J53" s="475"/>
      <c r="K53" s="256"/>
    </row>
    <row r="54" spans="1:11">
      <c r="A54" s="478"/>
      <c r="B54" s="477"/>
      <c r="C54" s="476"/>
      <c r="D54" s="476"/>
      <c r="E54" s="476"/>
      <c r="F54" s="476"/>
      <c r="G54" s="476"/>
      <c r="H54" s="476"/>
      <c r="I54" s="476"/>
      <c r="J54" s="475"/>
      <c r="K54" s="256"/>
    </row>
    <row r="55" spans="1:11">
      <c r="A55" s="478"/>
      <c r="B55" s="477"/>
      <c r="C55" s="476"/>
      <c r="D55" s="476"/>
      <c r="E55" s="476"/>
      <c r="F55" s="476"/>
      <c r="G55" s="476"/>
      <c r="H55" s="476"/>
      <c r="I55" s="476"/>
      <c r="J55" s="475"/>
      <c r="K55" s="256"/>
    </row>
    <row r="56" spans="1:11">
      <c r="A56" s="478"/>
      <c r="B56" s="477"/>
      <c r="C56" s="476"/>
      <c r="D56" s="476"/>
      <c r="E56" s="476"/>
      <c r="F56" s="476"/>
      <c r="G56" s="476"/>
      <c r="H56" s="476"/>
      <c r="I56" s="476"/>
      <c r="J56" s="475"/>
      <c r="K56" s="256"/>
    </row>
    <row r="57" spans="1:11">
      <c r="A57" s="478"/>
      <c r="B57" s="477"/>
      <c r="C57" s="476"/>
      <c r="D57" s="476"/>
      <c r="E57" s="476"/>
      <c r="F57" s="476"/>
      <c r="G57" s="476"/>
      <c r="H57" s="476"/>
      <c r="I57" s="476"/>
      <c r="J57" s="475"/>
      <c r="K57" s="256"/>
    </row>
    <row r="58" spans="1:11">
      <c r="A58" s="478"/>
      <c r="B58" s="477"/>
      <c r="C58" s="476"/>
      <c r="D58" s="476"/>
      <c r="E58" s="476"/>
      <c r="F58" s="476"/>
      <c r="G58" s="476"/>
      <c r="H58" s="476"/>
      <c r="I58" s="476"/>
      <c r="J58" s="475"/>
      <c r="K58" s="256"/>
    </row>
    <row r="59" spans="1:11">
      <c r="A59" s="478"/>
      <c r="B59" s="477"/>
      <c r="C59" s="476"/>
      <c r="D59" s="476"/>
      <c r="E59" s="476"/>
      <c r="F59" s="476"/>
      <c r="G59" s="476"/>
      <c r="H59" s="476"/>
      <c r="I59" s="476"/>
      <c r="J59" s="475"/>
      <c r="K59" s="256"/>
    </row>
    <row r="60" spans="1:11">
      <c r="A60" s="478"/>
      <c r="B60" s="477"/>
      <c r="C60" s="476"/>
      <c r="D60" s="476"/>
      <c r="E60" s="476"/>
      <c r="F60" s="476"/>
      <c r="G60" s="476"/>
      <c r="H60" s="476"/>
      <c r="I60" s="476"/>
      <c r="J60" s="475"/>
      <c r="K60" s="256"/>
    </row>
    <row r="61" spans="1:11">
      <c r="A61" s="478"/>
      <c r="B61" s="477"/>
      <c r="C61" s="476"/>
      <c r="D61" s="476"/>
      <c r="E61" s="476"/>
      <c r="F61" s="476"/>
      <c r="G61" s="476"/>
      <c r="H61" s="476"/>
      <c r="I61" s="476"/>
      <c r="J61" s="475"/>
      <c r="K61" s="256"/>
    </row>
    <row r="62" spans="1:11">
      <c r="A62" s="478"/>
      <c r="B62" s="477"/>
      <c r="C62" s="476"/>
      <c r="D62" s="476"/>
      <c r="E62" s="476"/>
      <c r="F62" s="476"/>
      <c r="G62" s="476"/>
      <c r="H62" s="476"/>
      <c r="I62" s="476"/>
      <c r="J62" s="475"/>
      <c r="K62" s="256"/>
    </row>
    <row r="63" spans="1:11" ht="15.6" customHeight="1">
      <c r="A63" s="478"/>
      <c r="B63" s="477"/>
      <c r="C63" s="476"/>
      <c r="D63" s="476"/>
      <c r="E63" s="476"/>
      <c r="F63" s="476"/>
      <c r="G63" s="476"/>
      <c r="H63" s="476"/>
      <c r="I63" s="476"/>
      <c r="J63" s="475"/>
      <c r="K63" s="256"/>
    </row>
    <row r="64" spans="1:11">
      <c r="A64" s="478"/>
      <c r="B64" s="477"/>
      <c r="C64" s="476"/>
      <c r="D64" s="476"/>
      <c r="E64" s="476"/>
      <c r="F64" s="476"/>
      <c r="G64" s="476"/>
      <c r="H64" s="476"/>
      <c r="I64" s="476"/>
      <c r="J64" s="475"/>
      <c r="K64" s="256"/>
    </row>
    <row r="65" spans="1:11">
      <c r="A65" s="478"/>
      <c r="B65" s="477"/>
      <c r="C65" s="476"/>
      <c r="D65" s="476"/>
      <c r="E65" s="476"/>
      <c r="F65" s="476"/>
      <c r="G65" s="476"/>
      <c r="H65" s="476"/>
      <c r="I65" s="476"/>
      <c r="J65" s="475"/>
      <c r="K65" s="256"/>
    </row>
    <row r="66" spans="1:11">
      <c r="A66" s="478"/>
      <c r="B66" s="477"/>
      <c r="C66" s="476"/>
      <c r="D66" s="476"/>
      <c r="E66" s="476"/>
      <c r="F66" s="476"/>
      <c r="G66" s="476"/>
      <c r="H66" s="476"/>
      <c r="I66" s="476"/>
      <c r="J66" s="475"/>
      <c r="K66" s="256"/>
    </row>
    <row r="67" spans="1:11">
      <c r="A67" s="478"/>
      <c r="B67" s="477"/>
      <c r="C67" s="476"/>
      <c r="D67" s="476"/>
      <c r="E67" s="476"/>
      <c r="F67" s="476"/>
      <c r="G67" s="476"/>
      <c r="H67" s="476"/>
      <c r="I67" s="476"/>
      <c r="J67" s="475"/>
      <c r="K67" s="256"/>
    </row>
    <row r="68" spans="1:11">
      <c r="A68" s="478"/>
      <c r="B68" s="477"/>
      <c r="C68" s="476"/>
      <c r="D68" s="476"/>
      <c r="E68" s="476"/>
      <c r="F68" s="476"/>
      <c r="G68" s="476"/>
      <c r="H68" s="476"/>
      <c r="I68" s="476"/>
      <c r="J68" s="475"/>
      <c r="K68" s="256"/>
    </row>
    <row r="69" spans="1:11">
      <c r="A69" s="478"/>
      <c r="B69" s="477"/>
      <c r="C69" s="476"/>
      <c r="D69" s="476"/>
      <c r="E69" s="476"/>
      <c r="F69" s="476"/>
      <c r="G69" s="476"/>
      <c r="H69" s="476"/>
      <c r="I69" s="476"/>
      <c r="J69" s="475"/>
      <c r="K69" s="256"/>
    </row>
    <row r="70" spans="1:11">
      <c r="A70" s="478"/>
      <c r="B70" s="477"/>
      <c r="C70" s="476"/>
      <c r="D70" s="476"/>
      <c r="E70" s="476"/>
      <c r="F70" s="476"/>
      <c r="G70" s="476"/>
      <c r="H70" s="476"/>
      <c r="I70" s="476"/>
      <c r="J70" s="475"/>
      <c r="K70" s="256"/>
    </row>
    <row r="71" spans="1:11">
      <c r="A71" s="478"/>
      <c r="B71" s="477"/>
      <c r="C71" s="476"/>
      <c r="D71" s="476"/>
      <c r="E71" s="476"/>
      <c r="F71" s="476"/>
      <c r="G71" s="476"/>
      <c r="H71" s="476"/>
      <c r="I71" s="476"/>
      <c r="J71" s="475"/>
      <c r="K71" s="256"/>
    </row>
    <row r="72" spans="1:11">
      <c r="A72" s="478"/>
      <c r="B72" s="477"/>
      <c r="C72" s="476"/>
      <c r="D72" s="476"/>
      <c r="E72" s="476"/>
      <c r="F72" s="476"/>
      <c r="G72" s="476"/>
      <c r="H72" s="476"/>
      <c r="I72" s="476"/>
      <c r="J72" s="475"/>
      <c r="K72" s="256"/>
    </row>
    <row r="73" spans="1:11">
      <c r="A73" s="478"/>
      <c r="B73" s="477"/>
      <c r="C73" s="476"/>
      <c r="D73" s="476"/>
      <c r="E73" s="476"/>
      <c r="F73" s="476"/>
      <c r="G73" s="476"/>
      <c r="H73" s="476"/>
      <c r="I73" s="476"/>
      <c r="J73" s="475"/>
      <c r="K73" s="256"/>
    </row>
    <row r="74" spans="1:11">
      <c r="A74" s="478"/>
      <c r="B74" s="477"/>
      <c r="C74" s="476"/>
      <c r="D74" s="476"/>
      <c r="E74" s="476"/>
      <c r="F74" s="476"/>
      <c r="G74" s="476"/>
      <c r="H74" s="476"/>
      <c r="I74" s="476"/>
      <c r="J74" s="475"/>
      <c r="K74" s="256"/>
    </row>
    <row r="75" spans="1:11">
      <c r="A75" s="478"/>
      <c r="B75" s="477"/>
      <c r="C75" s="476"/>
      <c r="D75" s="476"/>
      <c r="E75" s="476"/>
      <c r="F75" s="476"/>
      <c r="G75" s="476"/>
      <c r="H75" s="476"/>
      <c r="I75" s="476"/>
      <c r="J75" s="475"/>
      <c r="K75" s="256"/>
    </row>
    <row r="76" spans="1:11">
      <c r="A76" s="478"/>
      <c r="B76" s="477"/>
      <c r="C76" s="476"/>
      <c r="D76" s="476"/>
      <c r="E76" s="476"/>
      <c r="F76" s="476"/>
      <c r="G76" s="476"/>
      <c r="H76" s="476"/>
      <c r="I76" s="476"/>
      <c r="J76" s="475"/>
      <c r="K76" s="256"/>
    </row>
    <row r="77" spans="1:11">
      <c r="A77" s="478"/>
      <c r="B77" s="477"/>
      <c r="C77" s="476"/>
      <c r="D77" s="476"/>
      <c r="E77" s="476"/>
      <c r="F77" s="476"/>
      <c r="G77" s="476"/>
      <c r="H77" s="476"/>
      <c r="I77" s="476"/>
      <c r="J77" s="475"/>
      <c r="K77" s="256"/>
    </row>
    <row r="78" spans="1:11">
      <c r="A78" s="478"/>
      <c r="B78" s="477"/>
      <c r="C78" s="476"/>
      <c r="D78" s="476"/>
      <c r="E78" s="476"/>
      <c r="F78" s="476"/>
      <c r="G78" s="476"/>
      <c r="H78" s="476"/>
      <c r="I78" s="476"/>
      <c r="J78" s="475"/>
      <c r="K78" s="256"/>
    </row>
    <row r="79" spans="1:11" ht="15.75" thickBot="1">
      <c r="A79" s="474"/>
      <c r="B79" s="473"/>
      <c r="C79" s="472"/>
      <c r="D79" s="472"/>
      <c r="E79" s="472"/>
      <c r="F79" s="472"/>
      <c r="G79" s="472"/>
      <c r="H79" s="472"/>
      <c r="I79" s="472"/>
      <c r="J79" s="471"/>
      <c r="K79" s="256"/>
    </row>
    <row r="80" spans="1:11">
      <c r="K80" s="256"/>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A28:J31"/>
    <mergeCell ref="A35:J38"/>
    <mergeCell ref="A19:J22"/>
    <mergeCell ref="G6:I6"/>
    <mergeCell ref="G7:I7"/>
    <mergeCell ref="G8:I8"/>
    <mergeCell ref="G9:I9"/>
    <mergeCell ref="A12:K15"/>
    <mergeCell ref="M2:S3"/>
    <mergeCell ref="A1:J1"/>
    <mergeCell ref="A2:B5"/>
    <mergeCell ref="D2:E4"/>
    <mergeCell ref="G2:J3"/>
    <mergeCell ref="G4:J4"/>
    <mergeCell ref="G5:J5"/>
  </mergeCells>
  <hyperlinks>
    <hyperlink ref="D23" r:id="rId1"/>
    <hyperlink ref="D39" r:id="rId2"/>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70"/>
  <sheetViews>
    <sheetView showGridLines="0" view="pageBreakPreview" topLeftCell="A4" zoomScale="75" zoomScaleNormal="100" zoomScaleSheetLayoutView="75" workbookViewId="0">
      <selection activeCell="M160" sqref="M160"/>
    </sheetView>
  </sheetViews>
  <sheetFormatPr defaultColWidth="9.140625" defaultRowHeight="12.75" outlineLevelRow="2"/>
  <cols>
    <col min="1" max="1" width="4.7109375" style="565" customWidth="1"/>
    <col min="2" max="2" width="20.28515625" style="591" customWidth="1"/>
    <col min="3" max="3" width="37.140625" style="543" customWidth="1"/>
    <col min="4" max="4" width="17.140625" style="544" customWidth="1"/>
    <col min="5" max="5" width="11.7109375" style="545" customWidth="1"/>
    <col min="6" max="7" width="10.5703125" style="546" customWidth="1"/>
    <col min="8" max="8" width="11" style="546" customWidth="1"/>
    <col min="9" max="9" width="10.7109375" style="546" customWidth="1"/>
    <col min="10" max="10" width="8.28515625" style="546" customWidth="1"/>
    <col min="11" max="11" width="8.140625" style="546" customWidth="1"/>
    <col min="12" max="16384" width="9.140625" style="547"/>
  </cols>
  <sheetData>
    <row r="1" spans="1:14" outlineLevel="2">
      <c r="A1" s="541" t="s">
        <v>1788</v>
      </c>
      <c r="B1" s="542"/>
      <c r="I1" s="541" t="s">
        <v>1789</v>
      </c>
    </row>
    <row r="2" spans="1:14" outlineLevel="1">
      <c r="A2" s="548"/>
      <c r="B2" s="542"/>
      <c r="I2" s="548"/>
    </row>
    <row r="3" spans="1:14" outlineLevel="1">
      <c r="A3" s="548"/>
      <c r="B3" s="542"/>
      <c r="I3" s="548"/>
    </row>
    <row r="4" spans="1:14" outlineLevel="1">
      <c r="A4" s="548" t="s">
        <v>1790</v>
      </c>
      <c r="B4" s="542"/>
      <c r="I4" s="548" t="s">
        <v>1791</v>
      </c>
    </row>
    <row r="5" spans="1:14" outlineLevel="1">
      <c r="A5" s="549" t="s">
        <v>1792</v>
      </c>
      <c r="B5" s="542"/>
      <c r="I5" s="549" t="s">
        <v>1793</v>
      </c>
    </row>
    <row r="6" spans="1:14">
      <c r="A6" s="856"/>
      <c r="B6" s="852"/>
      <c r="C6" s="852"/>
      <c r="D6" s="852"/>
      <c r="E6" s="852"/>
      <c r="F6" s="852"/>
      <c r="G6" s="852"/>
      <c r="H6" s="852"/>
      <c r="I6" s="852"/>
      <c r="J6" s="852"/>
      <c r="K6" s="852"/>
    </row>
    <row r="7" spans="1:14">
      <c r="A7" s="544"/>
      <c r="B7" s="550"/>
      <c r="C7" s="551"/>
      <c r="D7" s="552" t="s">
        <v>1794</v>
      </c>
      <c r="E7" s="553"/>
      <c r="F7" s="554"/>
      <c r="G7" s="551"/>
      <c r="H7" s="551"/>
      <c r="I7" s="551"/>
      <c r="J7" s="551"/>
    </row>
    <row r="8" spans="1:14">
      <c r="A8" s="544"/>
      <c r="B8" s="555"/>
      <c r="C8" s="546"/>
      <c r="D8" s="546"/>
      <c r="E8" s="546"/>
    </row>
    <row r="9" spans="1:14" ht="15.75">
      <c r="A9" s="544"/>
      <c r="B9" s="555"/>
      <c r="C9" s="546"/>
      <c r="D9" s="556" t="s">
        <v>1795</v>
      </c>
      <c r="F9" s="557"/>
      <c r="G9" s="557"/>
    </row>
    <row r="10" spans="1:14">
      <c r="A10" s="544"/>
      <c r="B10" s="555"/>
      <c r="C10" s="546"/>
      <c r="D10" s="558" t="s">
        <v>1796</v>
      </c>
      <c r="F10" s="559"/>
      <c r="G10" s="559"/>
    </row>
    <row r="11" spans="1:14">
      <c r="A11" s="544"/>
      <c r="B11" s="555"/>
      <c r="C11" s="546"/>
      <c r="D11" s="546"/>
      <c r="E11" s="546"/>
    </row>
    <row r="12" spans="1:14" ht="14.25">
      <c r="A12" s="560" t="s">
        <v>1797</v>
      </c>
      <c r="B12" s="866" t="s">
        <v>1854</v>
      </c>
      <c r="C12" s="867"/>
      <c r="D12" s="867"/>
      <c r="E12" s="867"/>
      <c r="F12" s="867"/>
      <c r="G12" s="867"/>
      <c r="H12" s="867"/>
      <c r="I12" s="867"/>
      <c r="J12" s="867"/>
      <c r="K12" s="867"/>
    </row>
    <row r="13" spans="1:14">
      <c r="A13" s="544"/>
      <c r="B13" s="561"/>
      <c r="C13" s="551"/>
      <c r="D13" s="552" t="s">
        <v>1798</v>
      </c>
      <c r="E13" s="562"/>
      <c r="F13" s="554"/>
      <c r="G13" s="554"/>
      <c r="H13" s="551"/>
      <c r="I13" s="551"/>
      <c r="J13" s="551"/>
      <c r="K13" s="551"/>
    </row>
    <row r="14" spans="1:14">
      <c r="A14" s="563"/>
      <c r="B14" s="564"/>
      <c r="C14" s="546"/>
      <c r="D14" s="546"/>
      <c r="E14" s="546"/>
    </row>
    <row r="15" spans="1:14">
      <c r="B15" s="866" t="s">
        <v>1799</v>
      </c>
      <c r="C15" s="867"/>
      <c r="D15" s="867"/>
      <c r="E15" s="867"/>
      <c r="F15" s="867"/>
      <c r="G15" s="867"/>
      <c r="H15" s="867"/>
      <c r="I15" s="867"/>
      <c r="J15" s="867"/>
      <c r="K15" s="867"/>
    </row>
    <row r="16" spans="1:14" s="571" customFormat="1" ht="14.25">
      <c r="A16" s="566"/>
      <c r="B16" s="567" t="s">
        <v>1800</v>
      </c>
      <c r="C16" s="568"/>
      <c r="D16" s="864" t="s">
        <v>1855</v>
      </c>
      <c r="E16" s="865"/>
      <c r="F16" s="569" t="s">
        <v>1801</v>
      </c>
      <c r="G16" s="569"/>
      <c r="H16" s="569"/>
      <c r="I16" s="570"/>
      <c r="J16" s="570"/>
      <c r="K16" s="570"/>
      <c r="L16" s="547"/>
      <c r="M16" s="547"/>
      <c r="N16" s="547"/>
    </row>
    <row r="17" spans="1:14" s="571" customFormat="1" ht="14.25">
      <c r="A17" s="566"/>
      <c r="B17" s="567" t="s">
        <v>1802</v>
      </c>
      <c r="C17" s="568"/>
      <c r="D17" s="864" t="s">
        <v>1856</v>
      </c>
      <c r="E17" s="865"/>
      <c r="F17" s="569" t="s">
        <v>1801</v>
      </c>
      <c r="G17" s="569"/>
      <c r="H17" s="569"/>
      <c r="I17" s="570"/>
      <c r="J17" s="570"/>
      <c r="K17" s="570"/>
      <c r="L17" s="547"/>
      <c r="M17" s="547"/>
      <c r="N17" s="547"/>
    </row>
    <row r="18" spans="1:14" s="571" customFormat="1" ht="14.25" outlineLevel="1">
      <c r="A18" s="566"/>
      <c r="B18" s="567" t="s">
        <v>1803</v>
      </c>
      <c r="C18" s="568"/>
      <c r="D18" s="864" t="s">
        <v>1857</v>
      </c>
      <c r="E18" s="865"/>
      <c r="F18" s="569" t="s">
        <v>1804</v>
      </c>
      <c r="G18" s="569"/>
      <c r="H18" s="569"/>
      <c r="I18" s="570"/>
      <c r="J18" s="570"/>
      <c r="K18" s="570"/>
      <c r="L18" s="547"/>
      <c r="M18" s="547"/>
      <c r="N18" s="547"/>
    </row>
    <row r="19" spans="1:14" ht="14.25">
      <c r="B19" s="572" t="s">
        <v>1805</v>
      </c>
      <c r="D19" s="546"/>
      <c r="E19" s="546"/>
    </row>
    <row r="20" spans="1:14">
      <c r="B20" s="573"/>
      <c r="C20" s="544"/>
      <c r="D20" s="559"/>
      <c r="E20" s="546"/>
    </row>
    <row r="21" spans="1:14">
      <c r="B21" s="542"/>
      <c r="E21" s="546"/>
    </row>
    <row r="22" spans="1:14" s="574" customFormat="1" ht="48" customHeight="1">
      <c r="A22" s="859" t="s">
        <v>1806</v>
      </c>
      <c r="B22" s="863" t="s">
        <v>1807</v>
      </c>
      <c r="C22" s="859" t="s">
        <v>1808</v>
      </c>
      <c r="D22" s="859" t="s">
        <v>1809</v>
      </c>
      <c r="E22" s="859" t="s">
        <v>1810</v>
      </c>
      <c r="F22" s="859"/>
      <c r="G22" s="859" t="s">
        <v>1811</v>
      </c>
      <c r="H22" s="859"/>
      <c r="I22" s="859"/>
      <c r="J22" s="859" t="s">
        <v>1812</v>
      </c>
      <c r="K22" s="859"/>
      <c r="L22" s="547"/>
      <c r="M22" s="547"/>
      <c r="N22" s="547"/>
    </row>
    <row r="23" spans="1:14" s="574" customFormat="1" ht="24">
      <c r="A23" s="859"/>
      <c r="B23" s="863"/>
      <c r="C23" s="859"/>
      <c r="D23" s="859"/>
      <c r="E23" s="575" t="s">
        <v>1813</v>
      </c>
      <c r="F23" s="575" t="s">
        <v>1814</v>
      </c>
      <c r="G23" s="859" t="s">
        <v>1815</v>
      </c>
      <c r="H23" s="859" t="s">
        <v>1816</v>
      </c>
      <c r="I23" s="575" t="s">
        <v>1817</v>
      </c>
      <c r="J23" s="859"/>
      <c r="K23" s="859"/>
      <c r="L23" s="547"/>
      <c r="M23" s="547"/>
      <c r="N23" s="547"/>
    </row>
    <row r="24" spans="1:14" s="574" customFormat="1" ht="36">
      <c r="A24" s="859"/>
      <c r="B24" s="863"/>
      <c r="C24" s="859"/>
      <c r="D24" s="859"/>
      <c r="E24" s="575" t="s">
        <v>1816</v>
      </c>
      <c r="F24" s="575" t="s">
        <v>1818</v>
      </c>
      <c r="G24" s="859"/>
      <c r="H24" s="859"/>
      <c r="I24" s="575" t="s">
        <v>1818</v>
      </c>
      <c r="J24" s="575" t="s">
        <v>1819</v>
      </c>
      <c r="K24" s="575" t="s">
        <v>1813</v>
      </c>
      <c r="L24" s="547"/>
      <c r="M24" s="547"/>
      <c r="N24" s="547"/>
    </row>
    <row r="25" spans="1:14">
      <c r="A25" s="576">
        <v>1</v>
      </c>
      <c r="B25" s="577">
        <v>2</v>
      </c>
      <c r="C25" s="575">
        <v>3</v>
      </c>
      <c r="D25" s="575">
        <v>4</v>
      </c>
      <c r="E25" s="575">
        <v>5</v>
      </c>
      <c r="F25" s="576">
        <v>6</v>
      </c>
      <c r="G25" s="576">
        <v>7</v>
      </c>
      <c r="H25" s="576">
        <v>8</v>
      </c>
      <c r="I25" s="576">
        <v>9</v>
      </c>
      <c r="J25" s="576">
        <v>10</v>
      </c>
      <c r="K25" s="576">
        <v>11</v>
      </c>
    </row>
    <row r="26" spans="1:14" ht="19.149999999999999" customHeight="1">
      <c r="A26" s="860" t="s">
        <v>1858</v>
      </c>
      <c r="B26" s="854"/>
      <c r="C26" s="854"/>
      <c r="D26" s="854"/>
      <c r="E26" s="854"/>
      <c r="F26" s="854"/>
      <c r="G26" s="854"/>
      <c r="H26" s="854"/>
      <c r="I26" s="854"/>
      <c r="J26" s="854"/>
      <c r="K26" s="854"/>
    </row>
    <row r="27" spans="1:14" ht="84.75">
      <c r="A27" s="578" t="s">
        <v>1820</v>
      </c>
      <c r="B27" s="579" t="s">
        <v>1859</v>
      </c>
      <c r="C27" s="580" t="s">
        <v>1860</v>
      </c>
      <c r="D27" s="589" t="s">
        <v>1861</v>
      </c>
      <c r="E27" s="582" t="s">
        <v>1862</v>
      </c>
      <c r="F27" s="582" t="s">
        <v>1863</v>
      </c>
      <c r="G27" s="583">
        <v>6788</v>
      </c>
      <c r="H27" s="583">
        <v>1753</v>
      </c>
      <c r="I27" s="582" t="s">
        <v>1864</v>
      </c>
      <c r="J27" s="583">
        <v>206.77</v>
      </c>
      <c r="K27" s="583">
        <v>24.81</v>
      </c>
    </row>
    <row r="28" spans="1:14" ht="84.75">
      <c r="A28" s="578" t="s">
        <v>1821</v>
      </c>
      <c r="B28" s="579" t="s">
        <v>1865</v>
      </c>
      <c r="C28" s="580" t="s">
        <v>1866</v>
      </c>
      <c r="D28" s="589" t="s">
        <v>1867</v>
      </c>
      <c r="E28" s="582" t="s">
        <v>1868</v>
      </c>
      <c r="F28" s="582" t="s">
        <v>1869</v>
      </c>
      <c r="G28" s="583">
        <v>1198</v>
      </c>
      <c r="H28" s="583">
        <v>242</v>
      </c>
      <c r="I28" s="582" t="s">
        <v>1870</v>
      </c>
      <c r="J28" s="583">
        <v>15.202999999999999</v>
      </c>
      <c r="K28" s="583">
        <v>3.65</v>
      </c>
    </row>
    <row r="29" spans="1:14" ht="84.75">
      <c r="A29" s="578" t="s">
        <v>1822</v>
      </c>
      <c r="B29" s="579" t="s">
        <v>1871</v>
      </c>
      <c r="C29" s="580" t="s">
        <v>1872</v>
      </c>
      <c r="D29" s="589" t="s">
        <v>1873</v>
      </c>
      <c r="E29" s="582" t="s">
        <v>1874</v>
      </c>
      <c r="F29" s="583"/>
      <c r="G29" s="583">
        <v>6013</v>
      </c>
      <c r="H29" s="583">
        <v>6013</v>
      </c>
      <c r="I29" s="583"/>
      <c r="J29" s="583">
        <v>88.204999999999998</v>
      </c>
      <c r="K29" s="583">
        <v>88.21</v>
      </c>
    </row>
    <row r="30" spans="1:14" ht="130.5">
      <c r="A30" s="578" t="s">
        <v>1823</v>
      </c>
      <c r="B30" s="579" t="s">
        <v>1875</v>
      </c>
      <c r="C30" s="580" t="s">
        <v>1876</v>
      </c>
      <c r="D30" s="589" t="s">
        <v>1877</v>
      </c>
      <c r="E30" s="582" t="s">
        <v>1878</v>
      </c>
      <c r="F30" s="582" t="s">
        <v>1879</v>
      </c>
      <c r="G30" s="583">
        <v>23247</v>
      </c>
      <c r="H30" s="583">
        <v>228</v>
      </c>
      <c r="I30" s="582" t="s">
        <v>1880</v>
      </c>
      <c r="J30" s="583">
        <v>32.89</v>
      </c>
      <c r="K30" s="583">
        <v>3.29</v>
      </c>
    </row>
    <row r="31" spans="1:14" ht="130.5">
      <c r="A31" s="578" t="s">
        <v>1824</v>
      </c>
      <c r="B31" s="579" t="s">
        <v>1881</v>
      </c>
      <c r="C31" s="580" t="s">
        <v>1882</v>
      </c>
      <c r="D31" s="589" t="s">
        <v>1877</v>
      </c>
      <c r="E31" s="582" t="s">
        <v>1883</v>
      </c>
      <c r="F31" s="582" t="s">
        <v>1884</v>
      </c>
      <c r="G31" s="583">
        <v>53116</v>
      </c>
      <c r="H31" s="583">
        <v>264</v>
      </c>
      <c r="I31" s="582" t="s">
        <v>1885</v>
      </c>
      <c r="J31" s="583">
        <v>37.950000000000003</v>
      </c>
      <c r="K31" s="583">
        <v>3.8</v>
      </c>
    </row>
    <row r="32" spans="1:14" ht="106.5">
      <c r="A32" s="578" t="s">
        <v>1825</v>
      </c>
      <c r="B32" s="579" t="s">
        <v>1886</v>
      </c>
      <c r="C32" s="580" t="s">
        <v>1887</v>
      </c>
      <c r="D32" s="589" t="s">
        <v>1888</v>
      </c>
      <c r="E32" s="582">
        <v>206817.93</v>
      </c>
      <c r="F32" s="582" t="s">
        <v>1889</v>
      </c>
      <c r="G32" s="583">
        <v>-20682</v>
      </c>
      <c r="H32" s="583"/>
      <c r="I32" s="582" t="s">
        <v>1890</v>
      </c>
      <c r="J32" s="583"/>
      <c r="K32" s="583"/>
    </row>
    <row r="33" spans="1:11" ht="72.75">
      <c r="A33" s="578" t="s">
        <v>1826</v>
      </c>
      <c r="B33" s="579" t="s">
        <v>1891</v>
      </c>
      <c r="C33" s="580" t="s">
        <v>1892</v>
      </c>
      <c r="D33" s="581">
        <v>0.06</v>
      </c>
      <c r="E33" s="582">
        <v>382.2</v>
      </c>
      <c r="F33" s="582" t="s">
        <v>1893</v>
      </c>
      <c r="G33" s="583">
        <v>23</v>
      </c>
      <c r="H33" s="583"/>
      <c r="I33" s="582" t="s">
        <v>1894</v>
      </c>
      <c r="J33" s="583"/>
      <c r="K33" s="583"/>
    </row>
    <row r="34" spans="1:11" ht="65.25">
      <c r="A34" s="578" t="s">
        <v>1827</v>
      </c>
      <c r="B34" s="579" t="s">
        <v>1895</v>
      </c>
      <c r="C34" s="580" t="s">
        <v>1896</v>
      </c>
      <c r="D34" s="581">
        <v>6.1800000000000001E-2</v>
      </c>
      <c r="E34" s="582">
        <v>14256.46</v>
      </c>
      <c r="F34" s="583"/>
      <c r="G34" s="583">
        <v>881</v>
      </c>
      <c r="H34" s="583"/>
      <c r="I34" s="583"/>
      <c r="J34" s="583"/>
      <c r="K34" s="583"/>
    </row>
    <row r="35" spans="1:11" ht="120.75">
      <c r="A35" s="578" t="s">
        <v>1828</v>
      </c>
      <c r="B35" s="579" t="s">
        <v>1897</v>
      </c>
      <c r="C35" s="580" t="s">
        <v>1898</v>
      </c>
      <c r="D35" s="589" t="s">
        <v>1877</v>
      </c>
      <c r="E35" s="582" t="s">
        <v>1899</v>
      </c>
      <c r="F35" s="582" t="s">
        <v>1900</v>
      </c>
      <c r="G35" s="583">
        <v>2888</v>
      </c>
      <c r="H35" s="583">
        <v>360</v>
      </c>
      <c r="I35" s="582" t="s">
        <v>1901</v>
      </c>
      <c r="J35" s="583">
        <v>44.045000000000002</v>
      </c>
      <c r="K35" s="583">
        <v>4.4000000000000004</v>
      </c>
    </row>
    <row r="36" spans="1:11" ht="120.75">
      <c r="A36" s="578" t="s">
        <v>1844</v>
      </c>
      <c r="B36" s="579" t="s">
        <v>1902</v>
      </c>
      <c r="C36" s="580" t="s">
        <v>1903</v>
      </c>
      <c r="D36" s="589" t="s">
        <v>1877</v>
      </c>
      <c r="E36" s="582" t="s">
        <v>1899</v>
      </c>
      <c r="F36" s="582" t="s">
        <v>1900</v>
      </c>
      <c r="G36" s="583">
        <v>2888</v>
      </c>
      <c r="H36" s="583">
        <v>360</v>
      </c>
      <c r="I36" s="582" t="s">
        <v>1901</v>
      </c>
      <c r="J36" s="583">
        <v>44.045000000000002</v>
      </c>
      <c r="K36" s="583">
        <v>4.4000000000000004</v>
      </c>
    </row>
    <row r="37" spans="1:11" ht="96.75">
      <c r="A37" s="578" t="s">
        <v>1904</v>
      </c>
      <c r="B37" s="579" t="s">
        <v>1905</v>
      </c>
      <c r="C37" s="580" t="s">
        <v>1906</v>
      </c>
      <c r="D37" s="589" t="s">
        <v>1877</v>
      </c>
      <c r="E37" s="582" t="s">
        <v>1907</v>
      </c>
      <c r="F37" s="582">
        <v>228.35</v>
      </c>
      <c r="G37" s="583">
        <v>30</v>
      </c>
      <c r="H37" s="583">
        <v>7</v>
      </c>
      <c r="I37" s="583">
        <v>23</v>
      </c>
      <c r="J37" s="583">
        <v>0.82799999999999996</v>
      </c>
      <c r="K37" s="583">
        <v>0.08</v>
      </c>
    </row>
    <row r="38" spans="1:11" ht="65.25">
      <c r="A38" s="578" t="s">
        <v>1845</v>
      </c>
      <c r="B38" s="579" t="s">
        <v>1895</v>
      </c>
      <c r="C38" s="580" t="s">
        <v>1896</v>
      </c>
      <c r="D38" s="589" t="s">
        <v>1908</v>
      </c>
      <c r="E38" s="582">
        <v>14256.46</v>
      </c>
      <c r="F38" s="583"/>
      <c r="G38" s="583">
        <v>47</v>
      </c>
      <c r="H38" s="583"/>
      <c r="I38" s="583"/>
      <c r="J38" s="583"/>
      <c r="K38" s="583"/>
    </row>
    <row r="39" spans="1:11" ht="65.25">
      <c r="A39" s="578" t="s">
        <v>1846</v>
      </c>
      <c r="B39" s="579" t="s">
        <v>1909</v>
      </c>
      <c r="C39" s="580" t="s">
        <v>1910</v>
      </c>
      <c r="D39" s="581">
        <v>9.66</v>
      </c>
      <c r="E39" s="582">
        <v>4280.43</v>
      </c>
      <c r="F39" s="583"/>
      <c r="G39" s="583">
        <v>41349</v>
      </c>
      <c r="H39" s="583"/>
      <c r="I39" s="583"/>
      <c r="J39" s="583"/>
      <c r="K39" s="583"/>
    </row>
    <row r="40" spans="1:11" ht="65.25">
      <c r="A40" s="578" t="s">
        <v>1847</v>
      </c>
      <c r="B40" s="579" t="s">
        <v>1911</v>
      </c>
      <c r="C40" s="580" t="s">
        <v>1912</v>
      </c>
      <c r="D40" s="589" t="s">
        <v>1913</v>
      </c>
      <c r="E40" s="582">
        <v>4173.59</v>
      </c>
      <c r="F40" s="583"/>
      <c r="G40" s="583">
        <v>80049</v>
      </c>
      <c r="H40" s="583"/>
      <c r="I40" s="583"/>
      <c r="J40" s="583"/>
      <c r="K40" s="583"/>
    </row>
    <row r="41" spans="1:11" ht="84.75">
      <c r="A41" s="578" t="s">
        <v>1848</v>
      </c>
      <c r="B41" s="579" t="s">
        <v>1914</v>
      </c>
      <c r="C41" s="580" t="s">
        <v>1915</v>
      </c>
      <c r="D41" s="581">
        <v>1</v>
      </c>
      <c r="E41" s="582" t="s">
        <v>1916</v>
      </c>
      <c r="F41" s="582" t="s">
        <v>1917</v>
      </c>
      <c r="G41" s="583">
        <v>37851</v>
      </c>
      <c r="H41" s="583">
        <v>5772</v>
      </c>
      <c r="I41" s="582" t="s">
        <v>1918</v>
      </c>
      <c r="J41" s="583">
        <v>80.27</v>
      </c>
      <c r="K41" s="583">
        <v>80.27</v>
      </c>
    </row>
    <row r="42" spans="1:11" ht="65.25">
      <c r="A42" s="578" t="s">
        <v>1849</v>
      </c>
      <c r="B42" s="579" t="s">
        <v>1919</v>
      </c>
      <c r="C42" s="580" t="s">
        <v>1920</v>
      </c>
      <c r="D42" s="581">
        <v>30</v>
      </c>
      <c r="E42" s="582">
        <v>190.06</v>
      </c>
      <c r="F42" s="583"/>
      <c r="G42" s="583">
        <v>5702</v>
      </c>
      <c r="H42" s="583"/>
      <c r="I42" s="583"/>
      <c r="J42" s="583"/>
      <c r="K42" s="583"/>
    </row>
    <row r="43" spans="1:11" ht="96.75">
      <c r="A43" s="578" t="s">
        <v>1850</v>
      </c>
      <c r="B43" s="579" t="s">
        <v>1921</v>
      </c>
      <c r="C43" s="580" t="s">
        <v>1922</v>
      </c>
      <c r="D43" s="589" t="s">
        <v>1923</v>
      </c>
      <c r="E43" s="582">
        <v>420.13</v>
      </c>
      <c r="F43" s="582">
        <v>420.13</v>
      </c>
      <c r="G43" s="583">
        <v>38316</v>
      </c>
      <c r="H43" s="583"/>
      <c r="I43" s="583">
        <v>38316</v>
      </c>
      <c r="J43" s="583"/>
      <c r="K43" s="583"/>
    </row>
    <row r="44" spans="1:11" ht="108.75">
      <c r="A44" s="578" t="s">
        <v>1851</v>
      </c>
      <c r="B44" s="579" t="s">
        <v>1852</v>
      </c>
      <c r="C44" s="580" t="s">
        <v>1853</v>
      </c>
      <c r="D44" s="589" t="s">
        <v>1923</v>
      </c>
      <c r="E44" s="582">
        <v>188.56</v>
      </c>
      <c r="F44" s="582">
        <v>188.56</v>
      </c>
      <c r="G44" s="583">
        <v>17197</v>
      </c>
      <c r="H44" s="583"/>
      <c r="I44" s="583">
        <v>17197</v>
      </c>
      <c r="J44" s="583"/>
      <c r="K44" s="583"/>
    </row>
    <row r="45" spans="1:11">
      <c r="A45" s="861" t="s">
        <v>1829</v>
      </c>
      <c r="B45" s="862"/>
      <c r="C45" s="862"/>
      <c r="D45" s="862"/>
      <c r="E45" s="862"/>
      <c r="F45" s="862"/>
      <c r="G45" s="862"/>
      <c r="H45" s="862"/>
      <c r="I45" s="862"/>
      <c r="J45" s="862"/>
      <c r="K45" s="862"/>
    </row>
    <row r="46" spans="1:11" ht="22.5">
      <c r="A46" s="853" t="s">
        <v>1830</v>
      </c>
      <c r="B46" s="854"/>
      <c r="C46" s="854"/>
      <c r="D46" s="854"/>
      <c r="E46" s="854"/>
      <c r="F46" s="854"/>
      <c r="G46" s="582">
        <v>296901</v>
      </c>
      <c r="H46" s="582">
        <v>14999</v>
      </c>
      <c r="I46" s="582" t="s">
        <v>1924</v>
      </c>
      <c r="J46" s="583"/>
      <c r="K46" s="582">
        <v>212.91</v>
      </c>
    </row>
    <row r="47" spans="1:11">
      <c r="A47" s="853" t="s">
        <v>1831</v>
      </c>
      <c r="B47" s="854"/>
      <c r="C47" s="854"/>
      <c r="D47" s="854"/>
      <c r="E47" s="854"/>
      <c r="F47" s="854"/>
      <c r="G47" s="582">
        <v>23784</v>
      </c>
      <c r="H47" s="583"/>
      <c r="I47" s="583"/>
      <c r="J47" s="583"/>
      <c r="K47" s="583"/>
    </row>
    <row r="48" spans="1:11">
      <c r="A48" s="853" t="s">
        <v>1832</v>
      </c>
      <c r="B48" s="854"/>
      <c r="C48" s="854"/>
      <c r="D48" s="854"/>
      <c r="E48" s="854"/>
      <c r="F48" s="854"/>
      <c r="G48" s="582">
        <v>15912</v>
      </c>
      <c r="H48" s="583"/>
      <c r="I48" s="583"/>
      <c r="J48" s="583"/>
      <c r="K48" s="583"/>
    </row>
    <row r="49" spans="1:11">
      <c r="A49" s="855" t="s">
        <v>1925</v>
      </c>
      <c r="B49" s="854"/>
      <c r="C49" s="854"/>
      <c r="D49" s="854"/>
      <c r="E49" s="854"/>
      <c r="F49" s="854"/>
      <c r="G49" s="583"/>
      <c r="H49" s="583"/>
      <c r="I49" s="583"/>
      <c r="J49" s="583"/>
      <c r="K49" s="583"/>
    </row>
    <row r="50" spans="1:11">
      <c r="A50" s="853" t="s">
        <v>1926</v>
      </c>
      <c r="B50" s="854"/>
      <c r="C50" s="854"/>
      <c r="D50" s="854"/>
      <c r="E50" s="854"/>
      <c r="F50" s="854"/>
      <c r="G50" s="582">
        <v>153056</v>
      </c>
      <c r="H50" s="583"/>
      <c r="I50" s="583"/>
      <c r="J50" s="583"/>
      <c r="K50" s="582">
        <v>212.91</v>
      </c>
    </row>
    <row r="51" spans="1:11">
      <c r="A51" s="853" t="s">
        <v>1927</v>
      </c>
      <c r="B51" s="854"/>
      <c r="C51" s="854"/>
      <c r="D51" s="854"/>
      <c r="E51" s="854"/>
      <c r="F51" s="854"/>
      <c r="G51" s="582">
        <v>128028</v>
      </c>
      <c r="H51" s="583"/>
      <c r="I51" s="583"/>
      <c r="J51" s="583"/>
      <c r="K51" s="583"/>
    </row>
    <row r="52" spans="1:11">
      <c r="A52" s="853" t="s">
        <v>1928</v>
      </c>
      <c r="B52" s="854"/>
      <c r="C52" s="854"/>
      <c r="D52" s="854"/>
      <c r="E52" s="854"/>
      <c r="F52" s="854"/>
      <c r="G52" s="582">
        <v>55513</v>
      </c>
      <c r="H52" s="583"/>
      <c r="I52" s="583"/>
      <c r="J52" s="583"/>
      <c r="K52" s="583"/>
    </row>
    <row r="53" spans="1:11">
      <c r="A53" s="853" t="s">
        <v>1833</v>
      </c>
      <c r="B53" s="854"/>
      <c r="C53" s="854"/>
      <c r="D53" s="854"/>
      <c r="E53" s="854"/>
      <c r="F53" s="854"/>
      <c r="G53" s="582">
        <v>336597</v>
      </c>
      <c r="H53" s="583"/>
      <c r="I53" s="583"/>
      <c r="J53" s="583"/>
      <c r="K53" s="582">
        <v>212.91</v>
      </c>
    </row>
    <row r="54" spans="1:11">
      <c r="A54" s="853" t="s">
        <v>1834</v>
      </c>
      <c r="B54" s="854"/>
      <c r="C54" s="854"/>
      <c r="D54" s="854"/>
      <c r="E54" s="854"/>
      <c r="F54" s="854"/>
      <c r="G54" s="583"/>
      <c r="H54" s="583"/>
      <c r="I54" s="583"/>
      <c r="J54" s="583"/>
      <c r="K54" s="583"/>
    </row>
    <row r="55" spans="1:11">
      <c r="A55" s="857" t="s">
        <v>1835</v>
      </c>
      <c r="B55" s="858"/>
      <c r="C55" s="858"/>
      <c r="D55" s="858"/>
      <c r="E55" s="858"/>
      <c r="F55" s="858"/>
      <c r="G55" s="590">
        <v>207206</v>
      </c>
      <c r="H55" s="592"/>
      <c r="I55" s="592"/>
      <c r="J55" s="592"/>
      <c r="K55" s="592"/>
    </row>
    <row r="56" spans="1:11">
      <c r="A56" s="853" t="s">
        <v>1836</v>
      </c>
      <c r="B56" s="854"/>
      <c r="C56" s="854"/>
      <c r="D56" s="854"/>
      <c r="E56" s="854"/>
      <c r="F56" s="854"/>
      <c r="G56" s="582">
        <v>74696</v>
      </c>
      <c r="H56" s="583"/>
      <c r="I56" s="583"/>
      <c r="J56" s="583"/>
      <c r="K56" s="583"/>
    </row>
    <row r="57" spans="1:11">
      <c r="A57" s="853" t="s">
        <v>1837</v>
      </c>
      <c r="B57" s="854"/>
      <c r="C57" s="854"/>
      <c r="D57" s="854"/>
      <c r="E57" s="854"/>
      <c r="F57" s="854"/>
      <c r="G57" s="582">
        <v>16749</v>
      </c>
      <c r="H57" s="583"/>
      <c r="I57" s="583"/>
      <c r="J57" s="583"/>
      <c r="K57" s="583"/>
    </row>
    <row r="58" spans="1:11">
      <c r="A58" s="853" t="s">
        <v>1838</v>
      </c>
      <c r="B58" s="854"/>
      <c r="C58" s="854"/>
      <c r="D58" s="854"/>
      <c r="E58" s="854"/>
      <c r="F58" s="854"/>
      <c r="G58" s="582">
        <v>23784</v>
      </c>
      <c r="H58" s="583"/>
      <c r="I58" s="583"/>
      <c r="J58" s="583"/>
      <c r="K58" s="583"/>
    </row>
    <row r="59" spans="1:11">
      <c r="A59" s="853" t="s">
        <v>1839</v>
      </c>
      <c r="B59" s="854"/>
      <c r="C59" s="854"/>
      <c r="D59" s="854"/>
      <c r="E59" s="854"/>
      <c r="F59" s="854"/>
      <c r="G59" s="582">
        <v>15912</v>
      </c>
      <c r="H59" s="583"/>
      <c r="I59" s="583"/>
      <c r="J59" s="583"/>
      <c r="K59" s="583"/>
    </row>
    <row r="60" spans="1:11">
      <c r="A60" s="853" t="s">
        <v>1929</v>
      </c>
      <c r="B60" s="854"/>
      <c r="C60" s="854"/>
      <c r="D60" s="854"/>
      <c r="E60" s="854"/>
      <c r="F60" s="854"/>
      <c r="G60" s="582">
        <v>10098</v>
      </c>
      <c r="H60" s="583"/>
      <c r="I60" s="583"/>
      <c r="J60" s="583"/>
      <c r="K60" s="583"/>
    </row>
    <row r="61" spans="1:11">
      <c r="A61" s="855" t="s">
        <v>1840</v>
      </c>
      <c r="B61" s="854"/>
      <c r="C61" s="854"/>
      <c r="D61" s="854"/>
      <c r="E61" s="854"/>
      <c r="F61" s="854"/>
      <c r="G61" s="587">
        <v>346695</v>
      </c>
      <c r="H61" s="583"/>
      <c r="I61" s="583"/>
      <c r="J61" s="583"/>
      <c r="K61" s="587">
        <v>212.91</v>
      </c>
    </row>
    <row r="66" spans="1:11">
      <c r="A66" s="856" t="s">
        <v>1841</v>
      </c>
      <c r="B66" s="852"/>
      <c r="C66" s="852"/>
      <c r="D66" s="852"/>
      <c r="E66" s="852"/>
      <c r="F66" s="852"/>
      <c r="G66" s="852"/>
      <c r="H66" s="852"/>
      <c r="I66" s="852"/>
      <c r="J66" s="852"/>
      <c r="K66" s="852"/>
    </row>
    <row r="67" spans="1:11">
      <c r="A67" s="851" t="s">
        <v>1842</v>
      </c>
      <c r="B67" s="852"/>
      <c r="C67" s="852"/>
      <c r="D67" s="852"/>
      <c r="E67" s="852"/>
      <c r="F67" s="852"/>
      <c r="G67" s="852"/>
      <c r="H67" s="852"/>
      <c r="I67" s="852"/>
      <c r="J67" s="852"/>
      <c r="K67" s="852"/>
    </row>
    <row r="69" spans="1:11">
      <c r="A69" s="856" t="s">
        <v>1843</v>
      </c>
      <c r="B69" s="852"/>
      <c r="C69" s="852"/>
      <c r="D69" s="852"/>
      <c r="E69" s="852"/>
      <c r="F69" s="852"/>
      <c r="G69" s="852"/>
      <c r="H69" s="852"/>
      <c r="I69" s="852"/>
      <c r="J69" s="852"/>
      <c r="K69" s="852"/>
    </row>
    <row r="70" spans="1:11">
      <c r="A70" s="851" t="s">
        <v>1842</v>
      </c>
      <c r="B70" s="852"/>
      <c r="C70" s="852"/>
      <c r="D70" s="852"/>
      <c r="E70" s="852"/>
      <c r="F70" s="852"/>
      <c r="G70" s="852"/>
      <c r="H70" s="852"/>
      <c r="I70" s="852"/>
      <c r="J70" s="852"/>
      <c r="K70" s="852"/>
    </row>
  </sheetData>
  <mergeCells count="37">
    <mergeCell ref="D18:E18"/>
    <mergeCell ref="A6:K6"/>
    <mergeCell ref="B12:K12"/>
    <mergeCell ref="B15:K15"/>
    <mergeCell ref="D16:E16"/>
    <mergeCell ref="D17:E17"/>
    <mergeCell ref="A46:F46"/>
    <mergeCell ref="A22:A24"/>
    <mergeCell ref="B22:B24"/>
    <mergeCell ref="C22:C24"/>
    <mergeCell ref="D22:D24"/>
    <mergeCell ref="E22:F22"/>
    <mergeCell ref="J22:K23"/>
    <mergeCell ref="G23:G24"/>
    <mergeCell ref="H23:H24"/>
    <mergeCell ref="A26:K26"/>
    <mergeCell ref="A45:K45"/>
    <mergeCell ref="G22:I22"/>
    <mergeCell ref="A58:F58"/>
    <mergeCell ref="A47:F47"/>
    <mergeCell ref="A48:F48"/>
    <mergeCell ref="A49:F49"/>
    <mergeCell ref="A50:F50"/>
    <mergeCell ref="A51:F51"/>
    <mergeCell ref="A52:F52"/>
    <mergeCell ref="A53:F53"/>
    <mergeCell ref="A54:F54"/>
    <mergeCell ref="A55:F55"/>
    <mergeCell ref="A56:F56"/>
    <mergeCell ref="A57:F57"/>
    <mergeCell ref="A70:K70"/>
    <mergeCell ref="A59:F59"/>
    <mergeCell ref="A60:F60"/>
    <mergeCell ref="A61:F61"/>
    <mergeCell ref="A66:K66"/>
    <mergeCell ref="A67:K67"/>
    <mergeCell ref="A69:K69"/>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63"/>
  <sheetViews>
    <sheetView showGridLines="0" view="pageBreakPreview" topLeftCell="A40" zoomScale="75" zoomScaleNormal="100" zoomScaleSheetLayoutView="75" workbookViewId="0">
      <selection activeCell="M160" sqref="M160"/>
    </sheetView>
  </sheetViews>
  <sheetFormatPr defaultColWidth="9.140625" defaultRowHeight="12.75" outlineLevelRow="2"/>
  <cols>
    <col min="1" max="1" width="4.7109375" style="565" customWidth="1"/>
    <col min="2" max="2" width="20.28515625" style="591" customWidth="1"/>
    <col min="3" max="3" width="37.140625" style="543" customWidth="1"/>
    <col min="4" max="4" width="17.140625" style="544" customWidth="1"/>
    <col min="5" max="5" width="11.7109375" style="545" customWidth="1"/>
    <col min="6" max="7" width="10.5703125" style="546" customWidth="1"/>
    <col min="8" max="8" width="11" style="546" customWidth="1"/>
    <col min="9" max="9" width="10.7109375" style="546" customWidth="1"/>
    <col min="10" max="10" width="8.28515625" style="546" customWidth="1"/>
    <col min="11" max="11" width="8.140625" style="546" customWidth="1"/>
    <col min="12" max="16384" width="9.140625" style="547"/>
  </cols>
  <sheetData>
    <row r="1" spans="1:14" outlineLevel="2">
      <c r="A1" s="541" t="s">
        <v>1788</v>
      </c>
      <c r="B1" s="542"/>
      <c r="I1" s="541" t="s">
        <v>1789</v>
      </c>
    </row>
    <row r="2" spans="1:14" outlineLevel="1">
      <c r="A2" s="548"/>
      <c r="B2" s="542"/>
      <c r="I2" s="548"/>
    </row>
    <row r="3" spans="1:14" outlineLevel="1">
      <c r="A3" s="548"/>
      <c r="B3" s="542"/>
      <c r="I3" s="548"/>
    </row>
    <row r="4" spans="1:14" outlineLevel="1">
      <c r="A4" s="548" t="s">
        <v>1790</v>
      </c>
      <c r="B4" s="542"/>
      <c r="I4" s="548" t="s">
        <v>1791</v>
      </c>
    </row>
    <row r="5" spans="1:14" outlineLevel="1">
      <c r="A5" s="549" t="s">
        <v>1792</v>
      </c>
      <c r="B5" s="542"/>
      <c r="I5" s="549" t="s">
        <v>1793</v>
      </c>
    </row>
    <row r="6" spans="1:14">
      <c r="A6" s="856"/>
      <c r="B6" s="852"/>
      <c r="C6" s="852"/>
      <c r="D6" s="852"/>
      <c r="E6" s="852"/>
      <c r="F6" s="852"/>
      <c r="G6" s="852"/>
      <c r="H6" s="852"/>
      <c r="I6" s="852"/>
      <c r="J6" s="852"/>
      <c r="K6" s="852"/>
    </row>
    <row r="7" spans="1:14">
      <c r="A7" s="544"/>
      <c r="B7" s="550"/>
      <c r="C7" s="551"/>
      <c r="D7" s="552" t="s">
        <v>1794</v>
      </c>
      <c r="E7" s="553"/>
      <c r="F7" s="554"/>
      <c r="G7" s="551"/>
      <c r="H7" s="551"/>
      <c r="I7" s="551"/>
      <c r="J7" s="551"/>
    </row>
    <row r="8" spans="1:14">
      <c r="A8" s="544"/>
      <c r="B8" s="555"/>
      <c r="C8" s="546"/>
      <c r="D8" s="546"/>
      <c r="E8" s="546"/>
    </row>
    <row r="9" spans="1:14" ht="15.75">
      <c r="A9" s="544"/>
      <c r="B9" s="555"/>
      <c r="C9" s="546"/>
      <c r="D9" s="556" t="s">
        <v>1795</v>
      </c>
      <c r="F9" s="557"/>
      <c r="G9" s="557"/>
    </row>
    <row r="10" spans="1:14">
      <c r="A10" s="544"/>
      <c r="B10" s="555"/>
      <c r="C10" s="546"/>
      <c r="D10" s="558" t="s">
        <v>1796</v>
      </c>
      <c r="F10" s="559"/>
      <c r="G10" s="559"/>
    </row>
    <row r="11" spans="1:14">
      <c r="A11" s="544"/>
      <c r="B11" s="555"/>
      <c r="C11" s="546"/>
      <c r="D11" s="546"/>
      <c r="E11" s="546"/>
    </row>
    <row r="12" spans="1:14" ht="14.25">
      <c r="A12" s="560" t="s">
        <v>1797</v>
      </c>
      <c r="B12" s="866" t="s">
        <v>1930</v>
      </c>
      <c r="C12" s="867"/>
      <c r="D12" s="867"/>
      <c r="E12" s="867"/>
      <c r="F12" s="867"/>
      <c r="G12" s="867"/>
      <c r="H12" s="867"/>
      <c r="I12" s="867"/>
      <c r="J12" s="867"/>
      <c r="K12" s="867"/>
    </row>
    <row r="13" spans="1:14">
      <c r="A13" s="544"/>
      <c r="B13" s="561"/>
      <c r="C13" s="551"/>
      <c r="D13" s="552" t="s">
        <v>1798</v>
      </c>
      <c r="E13" s="562"/>
      <c r="F13" s="554"/>
      <c r="G13" s="554"/>
      <c r="H13" s="551"/>
      <c r="I13" s="551"/>
      <c r="J13" s="551"/>
      <c r="K13" s="551"/>
    </row>
    <row r="14" spans="1:14">
      <c r="A14" s="563"/>
      <c r="B14" s="564"/>
      <c r="C14" s="546"/>
      <c r="D14" s="546"/>
      <c r="E14" s="546"/>
    </row>
    <row r="15" spans="1:14">
      <c r="B15" s="866" t="s">
        <v>1799</v>
      </c>
      <c r="C15" s="867"/>
      <c r="D15" s="867"/>
      <c r="E15" s="867"/>
      <c r="F15" s="867"/>
      <c r="G15" s="867"/>
      <c r="H15" s="867"/>
      <c r="I15" s="867"/>
      <c r="J15" s="867"/>
      <c r="K15" s="867"/>
    </row>
    <row r="16" spans="1:14" s="571" customFormat="1" ht="14.25">
      <c r="A16" s="566"/>
      <c r="B16" s="567" t="s">
        <v>1800</v>
      </c>
      <c r="C16" s="568"/>
      <c r="D16" s="864" t="s">
        <v>1931</v>
      </c>
      <c r="E16" s="865"/>
      <c r="F16" s="569" t="s">
        <v>1801</v>
      </c>
      <c r="G16" s="569"/>
      <c r="H16" s="569"/>
      <c r="I16" s="570"/>
      <c r="J16" s="570"/>
      <c r="K16" s="570"/>
      <c r="L16" s="547"/>
      <c r="M16" s="547"/>
      <c r="N16" s="547"/>
    </row>
    <row r="17" spans="1:14" s="571" customFormat="1" ht="14.25">
      <c r="A17" s="566"/>
      <c r="B17" s="567" t="s">
        <v>1802</v>
      </c>
      <c r="C17" s="568"/>
      <c r="D17" s="864" t="s">
        <v>1932</v>
      </c>
      <c r="E17" s="865"/>
      <c r="F17" s="569" t="s">
        <v>1801</v>
      </c>
      <c r="G17" s="569"/>
      <c r="H17" s="569"/>
      <c r="I17" s="570"/>
      <c r="J17" s="570"/>
      <c r="K17" s="570"/>
      <c r="L17" s="547"/>
      <c r="M17" s="547"/>
      <c r="N17" s="547"/>
    </row>
    <row r="18" spans="1:14" s="571" customFormat="1" ht="14.25" outlineLevel="1">
      <c r="A18" s="566"/>
      <c r="B18" s="567" t="s">
        <v>1803</v>
      </c>
      <c r="C18" s="568"/>
      <c r="D18" s="864" t="s">
        <v>1933</v>
      </c>
      <c r="E18" s="865"/>
      <c r="F18" s="569" t="s">
        <v>1804</v>
      </c>
      <c r="G18" s="569"/>
      <c r="H18" s="569"/>
      <c r="I18" s="570"/>
      <c r="J18" s="570"/>
      <c r="K18" s="570"/>
      <c r="L18" s="547"/>
      <c r="M18" s="547"/>
      <c r="N18" s="547"/>
    </row>
    <row r="19" spans="1:14" ht="14.25">
      <c r="B19" s="572" t="s">
        <v>1805</v>
      </c>
      <c r="D19" s="546"/>
      <c r="E19" s="546"/>
    </row>
    <row r="20" spans="1:14">
      <c r="B20" s="573"/>
      <c r="C20" s="544"/>
      <c r="D20" s="559"/>
      <c r="E20" s="546"/>
    </row>
    <row r="21" spans="1:14">
      <c r="B21" s="542"/>
      <c r="E21" s="546"/>
    </row>
    <row r="22" spans="1:14" s="574" customFormat="1" ht="48" customHeight="1">
      <c r="A22" s="859" t="s">
        <v>1806</v>
      </c>
      <c r="B22" s="863" t="s">
        <v>1807</v>
      </c>
      <c r="C22" s="859" t="s">
        <v>1808</v>
      </c>
      <c r="D22" s="859" t="s">
        <v>1809</v>
      </c>
      <c r="E22" s="859" t="s">
        <v>1810</v>
      </c>
      <c r="F22" s="859"/>
      <c r="G22" s="859" t="s">
        <v>1811</v>
      </c>
      <c r="H22" s="859"/>
      <c r="I22" s="859"/>
      <c r="J22" s="859" t="s">
        <v>1812</v>
      </c>
      <c r="K22" s="859"/>
      <c r="L22" s="547"/>
      <c r="M22" s="547"/>
      <c r="N22" s="547"/>
    </row>
    <row r="23" spans="1:14" s="574" customFormat="1" ht="24">
      <c r="A23" s="859"/>
      <c r="B23" s="863"/>
      <c r="C23" s="859"/>
      <c r="D23" s="859"/>
      <c r="E23" s="575" t="s">
        <v>1813</v>
      </c>
      <c r="F23" s="575" t="s">
        <v>1814</v>
      </c>
      <c r="G23" s="859" t="s">
        <v>1815</v>
      </c>
      <c r="H23" s="859" t="s">
        <v>1816</v>
      </c>
      <c r="I23" s="575" t="s">
        <v>1817</v>
      </c>
      <c r="J23" s="859"/>
      <c r="K23" s="859"/>
      <c r="L23" s="547"/>
      <c r="M23" s="547"/>
      <c r="N23" s="547"/>
    </row>
    <row r="24" spans="1:14" s="574" customFormat="1" ht="36">
      <c r="A24" s="859"/>
      <c r="B24" s="863"/>
      <c r="C24" s="859"/>
      <c r="D24" s="859"/>
      <c r="E24" s="575" t="s">
        <v>1816</v>
      </c>
      <c r="F24" s="575" t="s">
        <v>1818</v>
      </c>
      <c r="G24" s="859"/>
      <c r="H24" s="859"/>
      <c r="I24" s="575" t="s">
        <v>1818</v>
      </c>
      <c r="J24" s="575" t="s">
        <v>1819</v>
      </c>
      <c r="K24" s="575" t="s">
        <v>1813</v>
      </c>
      <c r="L24" s="547"/>
      <c r="M24" s="547"/>
      <c r="N24" s="547"/>
    </row>
    <row r="25" spans="1:14">
      <c r="A25" s="576">
        <v>1</v>
      </c>
      <c r="B25" s="577">
        <v>2</v>
      </c>
      <c r="C25" s="575">
        <v>3</v>
      </c>
      <c r="D25" s="575">
        <v>4</v>
      </c>
      <c r="E25" s="575">
        <v>5</v>
      </c>
      <c r="F25" s="576">
        <v>6</v>
      </c>
      <c r="G25" s="576">
        <v>7</v>
      </c>
      <c r="H25" s="576">
        <v>8</v>
      </c>
      <c r="I25" s="576">
        <v>9</v>
      </c>
      <c r="J25" s="576">
        <v>10</v>
      </c>
      <c r="K25" s="576">
        <v>11</v>
      </c>
    </row>
    <row r="26" spans="1:14" ht="19.149999999999999" customHeight="1">
      <c r="A26" s="860" t="s">
        <v>1858</v>
      </c>
      <c r="B26" s="854"/>
      <c r="C26" s="854"/>
      <c r="D26" s="854"/>
      <c r="E26" s="854"/>
      <c r="F26" s="854"/>
      <c r="G26" s="854"/>
      <c r="H26" s="854"/>
      <c r="I26" s="854"/>
      <c r="J26" s="854"/>
      <c r="K26" s="854"/>
    </row>
    <row r="27" spans="1:14" ht="84.75">
      <c r="A27" s="578" t="s">
        <v>1820</v>
      </c>
      <c r="B27" s="579" t="s">
        <v>1859</v>
      </c>
      <c r="C27" s="580" t="s">
        <v>1934</v>
      </c>
      <c r="D27" s="589" t="s">
        <v>1935</v>
      </c>
      <c r="E27" s="582" t="s">
        <v>1862</v>
      </c>
      <c r="F27" s="582" t="s">
        <v>1863</v>
      </c>
      <c r="G27" s="583">
        <v>4525</v>
      </c>
      <c r="H27" s="583">
        <v>1168</v>
      </c>
      <c r="I27" s="582" t="s">
        <v>1936</v>
      </c>
      <c r="J27" s="583">
        <v>206.77</v>
      </c>
      <c r="K27" s="583">
        <v>16.54</v>
      </c>
    </row>
    <row r="28" spans="1:14" ht="84.75">
      <c r="A28" s="578" t="s">
        <v>1821</v>
      </c>
      <c r="B28" s="579" t="s">
        <v>1865</v>
      </c>
      <c r="C28" s="580" t="s">
        <v>1937</v>
      </c>
      <c r="D28" s="589" t="s">
        <v>1861</v>
      </c>
      <c r="E28" s="582" t="s">
        <v>1868</v>
      </c>
      <c r="F28" s="582" t="s">
        <v>1869</v>
      </c>
      <c r="G28" s="583">
        <v>599</v>
      </c>
      <c r="H28" s="583">
        <v>121</v>
      </c>
      <c r="I28" s="582" t="s">
        <v>1938</v>
      </c>
      <c r="J28" s="583">
        <v>15.202999999999999</v>
      </c>
      <c r="K28" s="583">
        <v>1.82</v>
      </c>
    </row>
    <row r="29" spans="1:14" ht="84.75">
      <c r="A29" s="578" t="s">
        <v>1822</v>
      </c>
      <c r="B29" s="579" t="s">
        <v>1871</v>
      </c>
      <c r="C29" s="580" t="s">
        <v>1872</v>
      </c>
      <c r="D29" s="589" t="s">
        <v>1873</v>
      </c>
      <c r="E29" s="582" t="s">
        <v>1874</v>
      </c>
      <c r="F29" s="583"/>
      <c r="G29" s="583">
        <v>6013</v>
      </c>
      <c r="H29" s="583">
        <v>6013</v>
      </c>
      <c r="I29" s="583"/>
      <c r="J29" s="583">
        <v>88.204999999999998</v>
      </c>
      <c r="K29" s="583">
        <v>88.21</v>
      </c>
    </row>
    <row r="30" spans="1:14" ht="130.5">
      <c r="A30" s="578" t="s">
        <v>1823</v>
      </c>
      <c r="B30" s="579" t="s">
        <v>1875</v>
      </c>
      <c r="C30" s="580" t="s">
        <v>1876</v>
      </c>
      <c r="D30" s="589" t="s">
        <v>1877</v>
      </c>
      <c r="E30" s="582" t="s">
        <v>1878</v>
      </c>
      <c r="F30" s="582" t="s">
        <v>1879</v>
      </c>
      <c r="G30" s="583">
        <v>23247</v>
      </c>
      <c r="H30" s="583">
        <v>228</v>
      </c>
      <c r="I30" s="582" t="s">
        <v>1880</v>
      </c>
      <c r="J30" s="583">
        <v>32.89</v>
      </c>
      <c r="K30" s="583">
        <v>3.29</v>
      </c>
    </row>
    <row r="31" spans="1:14" ht="106.5">
      <c r="A31" s="578" t="s">
        <v>1824</v>
      </c>
      <c r="B31" s="579" t="s">
        <v>1886</v>
      </c>
      <c r="C31" s="580" t="s">
        <v>1939</v>
      </c>
      <c r="D31" s="589" t="s">
        <v>1888</v>
      </c>
      <c r="E31" s="582">
        <v>103408.96000000001</v>
      </c>
      <c r="F31" s="582" t="s">
        <v>1940</v>
      </c>
      <c r="G31" s="583">
        <v>-10341</v>
      </c>
      <c r="H31" s="583"/>
      <c r="I31" s="582" t="s">
        <v>1941</v>
      </c>
      <c r="J31" s="583"/>
      <c r="K31" s="583"/>
    </row>
    <row r="32" spans="1:14" ht="72.75">
      <c r="A32" s="578" t="s">
        <v>1825</v>
      </c>
      <c r="B32" s="579" t="s">
        <v>1891</v>
      </c>
      <c r="C32" s="580" t="s">
        <v>1942</v>
      </c>
      <c r="D32" s="581">
        <v>0.03</v>
      </c>
      <c r="E32" s="582">
        <v>382.2</v>
      </c>
      <c r="F32" s="582" t="s">
        <v>1893</v>
      </c>
      <c r="G32" s="583">
        <v>11</v>
      </c>
      <c r="H32" s="583"/>
      <c r="I32" s="582" t="s">
        <v>1943</v>
      </c>
      <c r="J32" s="583"/>
      <c r="K32" s="583"/>
    </row>
    <row r="33" spans="1:11" ht="65.25">
      <c r="A33" s="578" t="s">
        <v>1826</v>
      </c>
      <c r="B33" s="579" t="s">
        <v>1895</v>
      </c>
      <c r="C33" s="580" t="s">
        <v>1896</v>
      </c>
      <c r="D33" s="581">
        <v>3.09E-2</v>
      </c>
      <c r="E33" s="582">
        <v>14256.46</v>
      </c>
      <c r="F33" s="583"/>
      <c r="G33" s="583">
        <v>441</v>
      </c>
      <c r="H33" s="583"/>
      <c r="I33" s="583"/>
      <c r="J33" s="583"/>
      <c r="K33" s="583"/>
    </row>
    <row r="34" spans="1:11" ht="108.75">
      <c r="A34" s="578" t="s">
        <v>1827</v>
      </c>
      <c r="B34" s="579" t="s">
        <v>1944</v>
      </c>
      <c r="C34" s="580" t="s">
        <v>1945</v>
      </c>
      <c r="D34" s="589" t="s">
        <v>1873</v>
      </c>
      <c r="E34" s="582" t="s">
        <v>1946</v>
      </c>
      <c r="F34" s="582" t="s">
        <v>1947</v>
      </c>
      <c r="G34" s="583">
        <v>2450</v>
      </c>
      <c r="H34" s="583">
        <v>843</v>
      </c>
      <c r="I34" s="582" t="s">
        <v>1948</v>
      </c>
      <c r="J34" s="583">
        <v>10.304</v>
      </c>
      <c r="K34" s="583">
        <v>10.3</v>
      </c>
    </row>
    <row r="35" spans="1:11" ht="108.75">
      <c r="A35" s="578" t="s">
        <v>1828</v>
      </c>
      <c r="B35" s="579" t="s">
        <v>1949</v>
      </c>
      <c r="C35" s="580" t="s">
        <v>1950</v>
      </c>
      <c r="D35" s="589" t="s">
        <v>1873</v>
      </c>
      <c r="E35" s="582" t="s">
        <v>1951</v>
      </c>
      <c r="F35" s="582" t="s">
        <v>1952</v>
      </c>
      <c r="G35" s="583">
        <v>2215</v>
      </c>
      <c r="H35" s="583">
        <v>843</v>
      </c>
      <c r="I35" s="582" t="s">
        <v>1953</v>
      </c>
      <c r="J35" s="583">
        <v>10.304</v>
      </c>
      <c r="K35" s="583">
        <v>10.3</v>
      </c>
    </row>
    <row r="36" spans="1:11" ht="65.25">
      <c r="A36" s="578" t="s">
        <v>1844</v>
      </c>
      <c r="B36" s="579" t="s">
        <v>1909</v>
      </c>
      <c r="C36" s="580" t="s">
        <v>1910</v>
      </c>
      <c r="D36" s="589" t="s">
        <v>1954</v>
      </c>
      <c r="E36" s="582">
        <v>4280.43</v>
      </c>
      <c r="F36" s="583"/>
      <c r="G36" s="583">
        <v>76363</v>
      </c>
      <c r="H36" s="583"/>
      <c r="I36" s="583"/>
      <c r="J36" s="583"/>
      <c r="K36" s="583"/>
    </row>
    <row r="37" spans="1:11" ht="84.75">
      <c r="A37" s="578" t="s">
        <v>1904</v>
      </c>
      <c r="B37" s="579" t="s">
        <v>1914</v>
      </c>
      <c r="C37" s="580" t="s">
        <v>1915</v>
      </c>
      <c r="D37" s="581">
        <v>1</v>
      </c>
      <c r="E37" s="582" t="s">
        <v>1916</v>
      </c>
      <c r="F37" s="582" t="s">
        <v>1917</v>
      </c>
      <c r="G37" s="583">
        <v>37851</v>
      </c>
      <c r="H37" s="583">
        <v>5772</v>
      </c>
      <c r="I37" s="582" t="s">
        <v>1918</v>
      </c>
      <c r="J37" s="583">
        <v>80.27</v>
      </c>
      <c r="K37" s="583">
        <v>80.27</v>
      </c>
    </row>
    <row r="38" spans="1:11" ht="65.25">
      <c r="A38" s="578" t="s">
        <v>1846</v>
      </c>
      <c r="B38" s="579" t="s">
        <v>1919</v>
      </c>
      <c r="C38" s="580" t="s">
        <v>1920</v>
      </c>
      <c r="D38" s="581">
        <v>30</v>
      </c>
      <c r="E38" s="582">
        <v>190.06</v>
      </c>
      <c r="F38" s="583"/>
      <c r="G38" s="583">
        <v>5702</v>
      </c>
      <c r="H38" s="583"/>
      <c r="I38" s="583"/>
      <c r="J38" s="583"/>
      <c r="K38" s="583"/>
    </row>
    <row r="39" spans="1:11" ht="96.75">
      <c r="A39" s="578" t="s">
        <v>1847</v>
      </c>
      <c r="B39" s="579" t="s">
        <v>1921</v>
      </c>
      <c r="C39" s="580" t="s">
        <v>1922</v>
      </c>
      <c r="D39" s="589" t="s">
        <v>1955</v>
      </c>
      <c r="E39" s="582">
        <v>420.13</v>
      </c>
      <c r="F39" s="582">
        <v>420.13</v>
      </c>
      <c r="G39" s="583">
        <v>21175</v>
      </c>
      <c r="H39" s="583"/>
      <c r="I39" s="583">
        <v>21175</v>
      </c>
      <c r="J39" s="583"/>
      <c r="K39" s="583"/>
    </row>
    <row r="40" spans="1:11" ht="108.75">
      <c r="A40" s="578" t="s">
        <v>1848</v>
      </c>
      <c r="B40" s="579" t="s">
        <v>1852</v>
      </c>
      <c r="C40" s="580" t="s">
        <v>1853</v>
      </c>
      <c r="D40" s="589" t="s">
        <v>1955</v>
      </c>
      <c r="E40" s="582">
        <v>188.56</v>
      </c>
      <c r="F40" s="582">
        <v>188.56</v>
      </c>
      <c r="G40" s="583">
        <v>9503</v>
      </c>
      <c r="H40" s="583"/>
      <c r="I40" s="583">
        <v>9503</v>
      </c>
      <c r="J40" s="583"/>
      <c r="K40" s="583"/>
    </row>
    <row r="41" spans="1:11">
      <c r="A41" s="861" t="s">
        <v>1829</v>
      </c>
      <c r="B41" s="862"/>
      <c r="C41" s="862"/>
      <c r="D41" s="862"/>
      <c r="E41" s="862"/>
      <c r="F41" s="862"/>
      <c r="G41" s="862"/>
      <c r="H41" s="862"/>
      <c r="I41" s="862"/>
      <c r="J41" s="862"/>
      <c r="K41" s="862"/>
    </row>
    <row r="42" spans="1:11" ht="22.5">
      <c r="A42" s="853" t="s">
        <v>1830</v>
      </c>
      <c r="B42" s="854"/>
      <c r="C42" s="854"/>
      <c r="D42" s="854"/>
      <c r="E42" s="854"/>
      <c r="F42" s="854"/>
      <c r="G42" s="582">
        <v>179754</v>
      </c>
      <c r="H42" s="582">
        <v>14988</v>
      </c>
      <c r="I42" s="582" t="s">
        <v>1956</v>
      </c>
      <c r="J42" s="583"/>
      <c r="K42" s="582">
        <v>210.73</v>
      </c>
    </row>
    <row r="43" spans="1:11">
      <c r="A43" s="853" t="s">
        <v>1831</v>
      </c>
      <c r="B43" s="854"/>
      <c r="C43" s="854"/>
      <c r="D43" s="854"/>
      <c r="E43" s="854"/>
      <c r="F43" s="854"/>
      <c r="G43" s="582">
        <v>22268</v>
      </c>
      <c r="H43" s="583"/>
      <c r="I43" s="583"/>
      <c r="J43" s="583"/>
      <c r="K43" s="583"/>
    </row>
    <row r="44" spans="1:11">
      <c r="A44" s="853" t="s">
        <v>1832</v>
      </c>
      <c r="B44" s="854"/>
      <c r="C44" s="854"/>
      <c r="D44" s="854"/>
      <c r="E44" s="854"/>
      <c r="F44" s="854"/>
      <c r="G44" s="582">
        <v>14898</v>
      </c>
      <c r="H44" s="583"/>
      <c r="I44" s="583"/>
      <c r="J44" s="583"/>
      <c r="K44" s="583"/>
    </row>
    <row r="45" spans="1:11">
      <c r="A45" s="855" t="s">
        <v>1925</v>
      </c>
      <c r="B45" s="854"/>
      <c r="C45" s="854"/>
      <c r="D45" s="854"/>
      <c r="E45" s="854"/>
      <c r="F45" s="854"/>
      <c r="G45" s="583"/>
      <c r="H45" s="583"/>
      <c r="I45" s="583"/>
      <c r="J45" s="583"/>
      <c r="K45" s="583"/>
    </row>
    <row r="46" spans="1:11">
      <c r="A46" s="853" t="s">
        <v>1833</v>
      </c>
      <c r="B46" s="854"/>
      <c r="C46" s="854"/>
      <c r="D46" s="854"/>
      <c r="E46" s="854"/>
      <c r="F46" s="854"/>
      <c r="G46" s="582">
        <v>216920</v>
      </c>
      <c r="H46" s="583"/>
      <c r="I46" s="583"/>
      <c r="J46" s="583"/>
      <c r="K46" s="582">
        <v>210.73</v>
      </c>
    </row>
    <row r="47" spans="1:11">
      <c r="A47" s="853" t="s">
        <v>1834</v>
      </c>
      <c r="B47" s="854"/>
      <c r="C47" s="854"/>
      <c r="D47" s="854"/>
      <c r="E47" s="854"/>
      <c r="F47" s="854"/>
      <c r="G47" s="583"/>
      <c r="H47" s="583"/>
      <c r="I47" s="583"/>
      <c r="J47" s="583"/>
      <c r="K47" s="583"/>
    </row>
    <row r="48" spans="1:11" s="593" customFormat="1">
      <c r="A48" s="857" t="s">
        <v>1835</v>
      </c>
      <c r="B48" s="858"/>
      <c r="C48" s="858"/>
      <c r="D48" s="858"/>
      <c r="E48" s="858"/>
      <c r="F48" s="858"/>
      <c r="G48" s="590">
        <v>125579</v>
      </c>
      <c r="H48" s="592"/>
      <c r="I48" s="592"/>
      <c r="J48" s="592"/>
      <c r="K48" s="592"/>
    </row>
    <row r="49" spans="1:11">
      <c r="A49" s="853" t="s">
        <v>1836</v>
      </c>
      <c r="B49" s="854"/>
      <c r="C49" s="854"/>
      <c r="D49" s="854"/>
      <c r="E49" s="854"/>
      <c r="F49" s="854"/>
      <c r="G49" s="582">
        <v>39187</v>
      </c>
      <c r="H49" s="583"/>
      <c r="I49" s="583"/>
      <c r="J49" s="583"/>
      <c r="K49" s="583"/>
    </row>
    <row r="50" spans="1:11">
      <c r="A50" s="853" t="s">
        <v>1837</v>
      </c>
      <c r="B50" s="854"/>
      <c r="C50" s="854"/>
      <c r="D50" s="854"/>
      <c r="E50" s="854"/>
      <c r="F50" s="854"/>
      <c r="G50" s="582">
        <v>15682</v>
      </c>
      <c r="H50" s="583"/>
      <c r="I50" s="583"/>
      <c r="J50" s="583"/>
      <c r="K50" s="583"/>
    </row>
    <row r="51" spans="1:11">
      <c r="A51" s="853" t="s">
        <v>1838</v>
      </c>
      <c r="B51" s="854"/>
      <c r="C51" s="854"/>
      <c r="D51" s="854"/>
      <c r="E51" s="854"/>
      <c r="F51" s="854"/>
      <c r="G51" s="582">
        <v>22268</v>
      </c>
      <c r="H51" s="583"/>
      <c r="I51" s="583"/>
      <c r="J51" s="583"/>
      <c r="K51" s="583"/>
    </row>
    <row r="52" spans="1:11">
      <c r="A52" s="853" t="s">
        <v>1839</v>
      </c>
      <c r="B52" s="854"/>
      <c r="C52" s="854"/>
      <c r="D52" s="854"/>
      <c r="E52" s="854"/>
      <c r="F52" s="854"/>
      <c r="G52" s="582">
        <v>14898</v>
      </c>
      <c r="H52" s="583"/>
      <c r="I52" s="583"/>
      <c r="J52" s="583"/>
      <c r="K52" s="583"/>
    </row>
    <row r="53" spans="1:11">
      <c r="A53" s="853" t="s">
        <v>1957</v>
      </c>
      <c r="B53" s="854"/>
      <c r="C53" s="854"/>
      <c r="D53" s="854"/>
      <c r="E53" s="854"/>
      <c r="F53" s="854"/>
      <c r="G53" s="582">
        <v>6508</v>
      </c>
      <c r="H53" s="583"/>
      <c r="I53" s="583"/>
      <c r="J53" s="583"/>
      <c r="K53" s="583"/>
    </row>
    <row r="54" spans="1:11">
      <c r="A54" s="855" t="s">
        <v>1840</v>
      </c>
      <c r="B54" s="854"/>
      <c r="C54" s="854"/>
      <c r="D54" s="854"/>
      <c r="E54" s="854"/>
      <c r="F54" s="854"/>
      <c r="G54" s="587">
        <v>223428</v>
      </c>
      <c r="H54" s="583"/>
      <c r="I54" s="583"/>
      <c r="J54" s="583"/>
      <c r="K54" s="587">
        <v>210.73</v>
      </c>
    </row>
    <row r="59" spans="1:11">
      <c r="A59" s="856" t="s">
        <v>1841</v>
      </c>
      <c r="B59" s="852"/>
      <c r="C59" s="852"/>
      <c r="D59" s="852"/>
      <c r="E59" s="852"/>
      <c r="F59" s="852"/>
      <c r="G59" s="852"/>
      <c r="H59" s="852"/>
      <c r="I59" s="852"/>
      <c r="J59" s="852"/>
      <c r="K59" s="852"/>
    </row>
    <row r="60" spans="1:11">
      <c r="A60" s="851" t="s">
        <v>1842</v>
      </c>
      <c r="B60" s="852"/>
      <c r="C60" s="852"/>
      <c r="D60" s="852"/>
      <c r="E60" s="852"/>
      <c r="F60" s="852"/>
      <c r="G60" s="852"/>
      <c r="H60" s="852"/>
      <c r="I60" s="852"/>
      <c r="J60" s="852"/>
      <c r="K60" s="852"/>
    </row>
    <row r="62" spans="1:11">
      <c r="A62" s="856" t="s">
        <v>1843</v>
      </c>
      <c r="B62" s="852"/>
      <c r="C62" s="852"/>
      <c r="D62" s="852"/>
      <c r="E62" s="852"/>
      <c r="F62" s="852"/>
      <c r="G62" s="852"/>
      <c r="H62" s="852"/>
      <c r="I62" s="852"/>
      <c r="J62" s="852"/>
      <c r="K62" s="852"/>
    </row>
    <row r="63" spans="1:11">
      <c r="A63" s="851" t="s">
        <v>1842</v>
      </c>
      <c r="B63" s="852"/>
      <c r="C63" s="852"/>
      <c r="D63" s="852"/>
      <c r="E63" s="852"/>
      <c r="F63" s="852"/>
      <c r="G63" s="852"/>
      <c r="H63" s="852"/>
      <c r="I63" s="852"/>
      <c r="J63" s="852"/>
      <c r="K63" s="852"/>
    </row>
  </sheetData>
  <mergeCells count="34">
    <mergeCell ref="A43:F43"/>
    <mergeCell ref="A44:F44"/>
    <mergeCell ref="A45:F45"/>
    <mergeCell ref="D18:E18"/>
    <mergeCell ref="A6:K6"/>
    <mergeCell ref="B12:K12"/>
    <mergeCell ref="B15:K15"/>
    <mergeCell ref="D16:E16"/>
    <mergeCell ref="D17:E17"/>
    <mergeCell ref="A42:F42"/>
    <mergeCell ref="A22:A24"/>
    <mergeCell ref="B22:B24"/>
    <mergeCell ref="C22:C24"/>
    <mergeCell ref="D22:D24"/>
    <mergeCell ref="E22:F22"/>
    <mergeCell ref="J22:K23"/>
    <mergeCell ref="G23:G24"/>
    <mergeCell ref="H23:H24"/>
    <mergeCell ref="A26:K26"/>
    <mergeCell ref="A41:K41"/>
    <mergeCell ref="G22:I22"/>
    <mergeCell ref="A46:F46"/>
    <mergeCell ref="A47:F47"/>
    <mergeCell ref="A59:K59"/>
    <mergeCell ref="A60:K60"/>
    <mergeCell ref="A62:K62"/>
    <mergeCell ref="A48:F48"/>
    <mergeCell ref="A63:K63"/>
    <mergeCell ref="A49:F49"/>
    <mergeCell ref="A50:F50"/>
    <mergeCell ref="A51:F51"/>
    <mergeCell ref="A52:F52"/>
    <mergeCell ref="A53:F53"/>
    <mergeCell ref="A54:F54"/>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7"/>
  <sheetViews>
    <sheetView showGridLines="0" view="pageBreakPreview" zoomScale="75" zoomScaleNormal="100" zoomScaleSheetLayoutView="75" workbookViewId="0">
      <selection activeCell="M160" sqref="M160"/>
    </sheetView>
  </sheetViews>
  <sheetFormatPr defaultColWidth="9.140625" defaultRowHeight="12.75" outlineLevelRow="2"/>
  <cols>
    <col min="1" max="1" width="4.7109375" style="565" customWidth="1"/>
    <col min="2" max="2" width="20.28515625" style="591" customWidth="1"/>
    <col min="3" max="3" width="37.140625" style="543" customWidth="1"/>
    <col min="4" max="4" width="17.140625" style="544" customWidth="1"/>
    <col min="5" max="5" width="11.7109375" style="545" customWidth="1"/>
    <col min="6" max="7" width="10.5703125" style="546" customWidth="1"/>
    <col min="8" max="8" width="11" style="546" customWidth="1"/>
    <col min="9" max="9" width="10.7109375" style="546" customWidth="1"/>
    <col min="10" max="10" width="8.28515625" style="546" customWidth="1"/>
    <col min="11" max="11" width="8.140625" style="546" customWidth="1"/>
    <col min="12" max="16384" width="9.140625" style="547"/>
  </cols>
  <sheetData>
    <row r="1" spans="1:14" outlineLevel="2">
      <c r="A1" s="541" t="s">
        <v>1788</v>
      </c>
      <c r="B1" s="542"/>
      <c r="I1" s="541" t="s">
        <v>1789</v>
      </c>
    </row>
    <row r="2" spans="1:14" outlineLevel="1">
      <c r="A2" s="548"/>
      <c r="B2" s="542"/>
      <c r="I2" s="548"/>
    </row>
    <row r="3" spans="1:14" outlineLevel="1">
      <c r="A3" s="548"/>
      <c r="B3" s="542"/>
      <c r="I3" s="548"/>
    </row>
    <row r="4" spans="1:14" outlineLevel="1">
      <c r="A4" s="548" t="s">
        <v>1790</v>
      </c>
      <c r="B4" s="542"/>
      <c r="I4" s="548" t="s">
        <v>1791</v>
      </c>
    </row>
    <row r="5" spans="1:14" outlineLevel="1">
      <c r="A5" s="549" t="s">
        <v>1792</v>
      </c>
      <c r="B5" s="542"/>
      <c r="I5" s="549" t="s">
        <v>1793</v>
      </c>
    </row>
    <row r="6" spans="1:14">
      <c r="A6" s="856"/>
      <c r="B6" s="852"/>
      <c r="C6" s="852"/>
      <c r="D6" s="852"/>
      <c r="E6" s="852"/>
      <c r="F6" s="852"/>
      <c r="G6" s="852"/>
      <c r="H6" s="852"/>
      <c r="I6" s="852"/>
      <c r="J6" s="852"/>
      <c r="K6" s="852"/>
    </row>
    <row r="7" spans="1:14">
      <c r="A7" s="544"/>
      <c r="B7" s="550"/>
      <c r="C7" s="551"/>
      <c r="D7" s="552" t="s">
        <v>1794</v>
      </c>
      <c r="E7" s="553"/>
      <c r="F7" s="554"/>
      <c r="G7" s="551"/>
      <c r="H7" s="551"/>
      <c r="I7" s="551"/>
      <c r="J7" s="551"/>
    </row>
    <row r="8" spans="1:14">
      <c r="A8" s="544"/>
      <c r="B8" s="555"/>
      <c r="C8" s="546"/>
      <c r="D8" s="546"/>
      <c r="E8" s="546"/>
    </row>
    <row r="9" spans="1:14" ht="15.75">
      <c r="A9" s="544"/>
      <c r="B9" s="555"/>
      <c r="C9" s="546"/>
      <c r="D9" s="556" t="s">
        <v>1795</v>
      </c>
      <c r="F9" s="557"/>
      <c r="G9" s="557"/>
    </row>
    <row r="10" spans="1:14">
      <c r="A10" s="544"/>
      <c r="B10" s="555"/>
      <c r="C10" s="546"/>
      <c r="D10" s="558" t="s">
        <v>1796</v>
      </c>
      <c r="F10" s="559"/>
      <c r="G10" s="559"/>
    </row>
    <row r="11" spans="1:14">
      <c r="A11" s="544"/>
      <c r="B11" s="555"/>
      <c r="C11" s="546"/>
      <c r="D11" s="546"/>
      <c r="E11" s="546"/>
    </row>
    <row r="12" spans="1:14" ht="14.25">
      <c r="A12" s="560" t="s">
        <v>1797</v>
      </c>
      <c r="B12" s="866" t="s">
        <v>1958</v>
      </c>
      <c r="C12" s="867"/>
      <c r="D12" s="867"/>
      <c r="E12" s="867"/>
      <c r="F12" s="867"/>
      <c r="G12" s="867"/>
      <c r="H12" s="867"/>
      <c r="I12" s="867"/>
      <c r="J12" s="867"/>
      <c r="K12" s="867"/>
    </row>
    <row r="13" spans="1:14">
      <c r="A13" s="544"/>
      <c r="B13" s="561"/>
      <c r="C13" s="551"/>
      <c r="D13" s="552" t="s">
        <v>1798</v>
      </c>
      <c r="E13" s="562"/>
      <c r="F13" s="554"/>
      <c r="G13" s="554"/>
      <c r="H13" s="551"/>
      <c r="I13" s="551"/>
      <c r="J13" s="551"/>
      <c r="K13" s="551"/>
    </row>
    <row r="14" spans="1:14">
      <c r="A14" s="563"/>
      <c r="B14" s="564"/>
      <c r="C14" s="546"/>
      <c r="D14" s="546"/>
      <c r="E14" s="546"/>
    </row>
    <row r="15" spans="1:14">
      <c r="B15" s="866" t="s">
        <v>1799</v>
      </c>
      <c r="C15" s="867"/>
      <c r="D15" s="867"/>
      <c r="E15" s="867"/>
      <c r="F15" s="867"/>
      <c r="G15" s="867"/>
      <c r="H15" s="867"/>
      <c r="I15" s="867"/>
      <c r="J15" s="867"/>
      <c r="K15" s="867"/>
    </row>
    <row r="16" spans="1:14" s="571" customFormat="1" ht="14.25">
      <c r="A16" s="566"/>
      <c r="B16" s="567" t="s">
        <v>1800</v>
      </c>
      <c r="C16" s="568"/>
      <c r="D16" s="864" t="s">
        <v>1959</v>
      </c>
      <c r="E16" s="865"/>
      <c r="F16" s="569" t="s">
        <v>1801</v>
      </c>
      <c r="G16" s="569"/>
      <c r="H16" s="569"/>
      <c r="I16" s="570"/>
      <c r="J16" s="570"/>
      <c r="K16" s="570"/>
      <c r="L16" s="547"/>
      <c r="M16" s="547"/>
      <c r="N16" s="547"/>
    </row>
    <row r="17" spans="1:14" s="571" customFormat="1" ht="14.25">
      <c r="A17" s="566"/>
      <c r="B17" s="567" t="s">
        <v>1802</v>
      </c>
      <c r="C17" s="568"/>
      <c r="D17" s="864" t="s">
        <v>1960</v>
      </c>
      <c r="E17" s="865"/>
      <c r="F17" s="569" t="s">
        <v>1801</v>
      </c>
      <c r="G17" s="569"/>
      <c r="H17" s="569"/>
      <c r="I17" s="570"/>
      <c r="J17" s="570"/>
      <c r="K17" s="570"/>
      <c r="L17" s="547"/>
      <c r="M17" s="547"/>
      <c r="N17" s="547"/>
    </row>
    <row r="18" spans="1:14" s="571" customFormat="1" ht="14.25" outlineLevel="1">
      <c r="A18" s="566"/>
      <c r="B18" s="567" t="s">
        <v>1803</v>
      </c>
      <c r="C18" s="568"/>
      <c r="D18" s="864" t="s">
        <v>1961</v>
      </c>
      <c r="E18" s="865"/>
      <c r="F18" s="569" t="s">
        <v>1804</v>
      </c>
      <c r="G18" s="569"/>
      <c r="H18" s="569"/>
      <c r="I18" s="570"/>
      <c r="J18" s="570"/>
      <c r="K18" s="570"/>
      <c r="L18" s="547"/>
      <c r="M18" s="547"/>
      <c r="N18" s="547"/>
    </row>
    <row r="19" spans="1:14" ht="14.25">
      <c r="B19" s="572" t="s">
        <v>1805</v>
      </c>
      <c r="D19" s="546"/>
      <c r="E19" s="546"/>
    </row>
    <row r="20" spans="1:14">
      <c r="B20" s="573"/>
      <c r="C20" s="544"/>
      <c r="D20" s="559"/>
      <c r="E20" s="546"/>
    </row>
    <row r="21" spans="1:14">
      <c r="B21" s="542"/>
      <c r="E21" s="546"/>
    </row>
    <row r="22" spans="1:14" s="574" customFormat="1" ht="48" customHeight="1">
      <c r="A22" s="859" t="s">
        <v>1806</v>
      </c>
      <c r="B22" s="863" t="s">
        <v>1807</v>
      </c>
      <c r="C22" s="859" t="s">
        <v>1808</v>
      </c>
      <c r="D22" s="859" t="s">
        <v>1809</v>
      </c>
      <c r="E22" s="859" t="s">
        <v>1810</v>
      </c>
      <c r="F22" s="859"/>
      <c r="G22" s="859" t="s">
        <v>1811</v>
      </c>
      <c r="H22" s="859"/>
      <c r="I22" s="859"/>
      <c r="J22" s="859" t="s">
        <v>1812</v>
      </c>
      <c r="K22" s="859"/>
      <c r="L22" s="547"/>
      <c r="M22" s="547"/>
      <c r="N22" s="547"/>
    </row>
    <row r="23" spans="1:14" s="574" customFormat="1" ht="24">
      <c r="A23" s="859"/>
      <c r="B23" s="863"/>
      <c r="C23" s="859"/>
      <c r="D23" s="859"/>
      <c r="E23" s="575" t="s">
        <v>1813</v>
      </c>
      <c r="F23" s="575" t="s">
        <v>1814</v>
      </c>
      <c r="G23" s="859" t="s">
        <v>1815</v>
      </c>
      <c r="H23" s="859" t="s">
        <v>1816</v>
      </c>
      <c r="I23" s="575" t="s">
        <v>1817</v>
      </c>
      <c r="J23" s="859"/>
      <c r="K23" s="859"/>
      <c r="L23" s="547"/>
      <c r="M23" s="547"/>
      <c r="N23" s="547"/>
    </row>
    <row r="24" spans="1:14" s="574" customFormat="1" ht="36">
      <c r="A24" s="859"/>
      <c r="B24" s="863"/>
      <c r="C24" s="859"/>
      <c r="D24" s="859"/>
      <c r="E24" s="575" t="s">
        <v>1816</v>
      </c>
      <c r="F24" s="575" t="s">
        <v>1818</v>
      </c>
      <c r="G24" s="859"/>
      <c r="H24" s="859"/>
      <c r="I24" s="575" t="s">
        <v>1818</v>
      </c>
      <c r="J24" s="575" t="s">
        <v>1819</v>
      </c>
      <c r="K24" s="575" t="s">
        <v>1813</v>
      </c>
      <c r="L24" s="547"/>
      <c r="M24" s="547"/>
      <c r="N24" s="547"/>
    </row>
    <row r="25" spans="1:14">
      <c r="A25" s="576">
        <v>1</v>
      </c>
      <c r="B25" s="577">
        <v>2</v>
      </c>
      <c r="C25" s="575">
        <v>3</v>
      </c>
      <c r="D25" s="575">
        <v>4</v>
      </c>
      <c r="E25" s="575">
        <v>5</v>
      </c>
      <c r="F25" s="576">
        <v>6</v>
      </c>
      <c r="G25" s="576">
        <v>7</v>
      </c>
      <c r="H25" s="576">
        <v>8</v>
      </c>
      <c r="I25" s="576">
        <v>9</v>
      </c>
      <c r="J25" s="576">
        <v>10</v>
      </c>
      <c r="K25" s="576">
        <v>11</v>
      </c>
    </row>
    <row r="26" spans="1:14" ht="19.149999999999999" customHeight="1">
      <c r="A26" s="860" t="s">
        <v>1858</v>
      </c>
      <c r="B26" s="854"/>
      <c r="C26" s="854"/>
      <c r="D26" s="854"/>
      <c r="E26" s="854"/>
      <c r="F26" s="854"/>
      <c r="G26" s="854"/>
      <c r="H26" s="854"/>
      <c r="I26" s="854"/>
      <c r="J26" s="854"/>
      <c r="K26" s="854"/>
    </row>
    <row r="27" spans="1:14" ht="96.75">
      <c r="A27" s="578" t="s">
        <v>1820</v>
      </c>
      <c r="B27" s="579" t="s">
        <v>1962</v>
      </c>
      <c r="C27" s="580" t="s">
        <v>1963</v>
      </c>
      <c r="D27" s="589" t="s">
        <v>1873</v>
      </c>
      <c r="E27" s="582" t="s">
        <v>1964</v>
      </c>
      <c r="F27" s="582" t="s">
        <v>1965</v>
      </c>
      <c r="G27" s="583">
        <v>8641</v>
      </c>
      <c r="H27" s="583">
        <v>6650</v>
      </c>
      <c r="I27" s="582" t="s">
        <v>1966</v>
      </c>
      <c r="J27" s="583">
        <v>87.215999999999994</v>
      </c>
      <c r="K27" s="583">
        <v>87.22</v>
      </c>
    </row>
    <row r="28" spans="1:14" ht="84.75">
      <c r="A28" s="578" t="s">
        <v>1821</v>
      </c>
      <c r="B28" s="579" t="s">
        <v>1967</v>
      </c>
      <c r="C28" s="580" t="s">
        <v>1968</v>
      </c>
      <c r="D28" s="581">
        <v>0.1</v>
      </c>
      <c r="E28" s="582" t="s">
        <v>1969</v>
      </c>
      <c r="F28" s="582" t="s">
        <v>1970</v>
      </c>
      <c r="G28" s="583">
        <v>3313</v>
      </c>
      <c r="H28" s="583">
        <v>113</v>
      </c>
      <c r="I28" s="582" t="s">
        <v>1971</v>
      </c>
      <c r="J28" s="583">
        <v>16.559999999999999</v>
      </c>
      <c r="K28" s="583">
        <v>1.66</v>
      </c>
    </row>
    <row r="29" spans="1:14" ht="65.25">
      <c r="A29" s="578" t="s">
        <v>1822</v>
      </c>
      <c r="B29" s="579" t="s">
        <v>1972</v>
      </c>
      <c r="C29" s="580" t="s">
        <v>1973</v>
      </c>
      <c r="D29" s="589" t="s">
        <v>1974</v>
      </c>
      <c r="E29" s="582">
        <v>600.1</v>
      </c>
      <c r="F29" s="583"/>
      <c r="G29" s="583">
        <v>6859</v>
      </c>
      <c r="H29" s="583"/>
      <c r="I29" s="583"/>
      <c r="J29" s="583"/>
      <c r="K29" s="583"/>
    </row>
    <row r="30" spans="1:14" ht="96.75">
      <c r="A30" s="578" t="s">
        <v>1823</v>
      </c>
      <c r="B30" s="579" t="s">
        <v>1962</v>
      </c>
      <c r="C30" s="580" t="s">
        <v>1975</v>
      </c>
      <c r="D30" s="589" t="s">
        <v>1873</v>
      </c>
      <c r="E30" s="582" t="s">
        <v>1976</v>
      </c>
      <c r="F30" s="582" t="s">
        <v>1977</v>
      </c>
      <c r="G30" s="583">
        <v>11073</v>
      </c>
      <c r="H30" s="583">
        <v>8312</v>
      </c>
      <c r="I30" s="582" t="s">
        <v>1978</v>
      </c>
      <c r="J30" s="583">
        <v>109.02</v>
      </c>
      <c r="K30" s="583">
        <v>109.02</v>
      </c>
    </row>
    <row r="31" spans="1:14" ht="33.75">
      <c r="A31" s="584" t="s">
        <v>1824</v>
      </c>
      <c r="B31" s="579" t="s">
        <v>1979</v>
      </c>
      <c r="C31" s="585" t="s">
        <v>1980</v>
      </c>
      <c r="D31" s="586">
        <v>100</v>
      </c>
      <c r="E31" s="587" t="s">
        <v>1981</v>
      </c>
      <c r="F31" s="583"/>
      <c r="G31" s="588">
        <v>62720</v>
      </c>
      <c r="H31" s="583"/>
      <c r="I31" s="583"/>
      <c r="J31" s="583"/>
      <c r="K31" s="583"/>
    </row>
    <row r="32" spans="1:14">
      <c r="A32" s="861" t="s">
        <v>1829</v>
      </c>
      <c r="B32" s="862"/>
      <c r="C32" s="862"/>
      <c r="D32" s="862"/>
      <c r="E32" s="862"/>
      <c r="F32" s="862"/>
      <c r="G32" s="862"/>
      <c r="H32" s="862"/>
      <c r="I32" s="862"/>
      <c r="J32" s="862"/>
      <c r="K32" s="862"/>
    </row>
    <row r="33" spans="1:11" ht="22.5">
      <c r="A33" s="853" t="s">
        <v>1830</v>
      </c>
      <c r="B33" s="854"/>
      <c r="C33" s="854"/>
      <c r="D33" s="854"/>
      <c r="E33" s="854"/>
      <c r="F33" s="854"/>
      <c r="G33" s="582">
        <v>92606</v>
      </c>
      <c r="H33" s="582">
        <v>15075</v>
      </c>
      <c r="I33" s="582" t="s">
        <v>1982</v>
      </c>
      <c r="J33" s="583"/>
      <c r="K33" s="582">
        <v>197.9</v>
      </c>
    </row>
    <row r="34" spans="1:11">
      <c r="A34" s="853" t="s">
        <v>1831</v>
      </c>
      <c r="B34" s="854"/>
      <c r="C34" s="854"/>
      <c r="D34" s="854"/>
      <c r="E34" s="854"/>
      <c r="F34" s="854"/>
      <c r="G34" s="582">
        <v>19417</v>
      </c>
      <c r="H34" s="583"/>
      <c r="I34" s="583"/>
      <c r="J34" s="583"/>
      <c r="K34" s="583"/>
    </row>
    <row r="35" spans="1:11">
      <c r="A35" s="853" t="s">
        <v>1832</v>
      </c>
      <c r="B35" s="854"/>
      <c r="C35" s="854"/>
      <c r="D35" s="854"/>
      <c r="E35" s="854"/>
      <c r="F35" s="854"/>
      <c r="G35" s="582">
        <v>11863</v>
      </c>
      <c r="H35" s="583"/>
      <c r="I35" s="583"/>
      <c r="J35" s="583"/>
      <c r="K35" s="583"/>
    </row>
    <row r="36" spans="1:11">
      <c r="A36" s="855" t="s">
        <v>1925</v>
      </c>
      <c r="B36" s="854"/>
      <c r="C36" s="854"/>
      <c r="D36" s="854"/>
      <c r="E36" s="854"/>
      <c r="F36" s="854"/>
      <c r="G36" s="583"/>
      <c r="H36" s="583"/>
      <c r="I36" s="583"/>
      <c r="J36" s="583"/>
      <c r="K36" s="583"/>
    </row>
    <row r="37" spans="1:11">
      <c r="A37" s="853" t="s">
        <v>1983</v>
      </c>
      <c r="B37" s="854"/>
      <c r="C37" s="854"/>
      <c r="D37" s="854"/>
      <c r="E37" s="854"/>
      <c r="F37" s="854"/>
      <c r="G37" s="582">
        <v>113050</v>
      </c>
      <c r="H37" s="583"/>
      <c r="I37" s="583"/>
      <c r="J37" s="583"/>
      <c r="K37" s="582">
        <v>196.24</v>
      </c>
    </row>
    <row r="38" spans="1:11">
      <c r="A38" s="853" t="s">
        <v>1926</v>
      </c>
      <c r="B38" s="854"/>
      <c r="C38" s="854"/>
      <c r="D38" s="854"/>
      <c r="E38" s="854"/>
      <c r="F38" s="854"/>
      <c r="G38" s="582">
        <v>3977</v>
      </c>
      <c r="H38" s="583"/>
      <c r="I38" s="583"/>
      <c r="J38" s="583"/>
      <c r="K38" s="582">
        <v>1.66</v>
      </c>
    </row>
    <row r="39" spans="1:11">
      <c r="A39" s="853" t="s">
        <v>1927</v>
      </c>
      <c r="B39" s="854"/>
      <c r="C39" s="854"/>
      <c r="D39" s="854"/>
      <c r="E39" s="854"/>
      <c r="F39" s="854"/>
      <c r="G39" s="582">
        <v>6859</v>
      </c>
      <c r="H39" s="583"/>
      <c r="I39" s="583"/>
      <c r="J39" s="583"/>
      <c r="K39" s="583"/>
    </row>
    <row r="40" spans="1:11">
      <c r="A40" s="853" t="s">
        <v>1833</v>
      </c>
      <c r="B40" s="854"/>
      <c r="C40" s="854"/>
      <c r="D40" s="854"/>
      <c r="E40" s="854"/>
      <c r="F40" s="854"/>
      <c r="G40" s="582">
        <v>123886</v>
      </c>
      <c r="H40" s="583"/>
      <c r="I40" s="583"/>
      <c r="J40" s="583"/>
      <c r="K40" s="582">
        <v>197.9</v>
      </c>
    </row>
    <row r="41" spans="1:11">
      <c r="A41" s="853" t="s">
        <v>1834</v>
      </c>
      <c r="B41" s="854"/>
      <c r="C41" s="854"/>
      <c r="D41" s="854"/>
      <c r="E41" s="854"/>
      <c r="F41" s="854"/>
      <c r="G41" s="583"/>
      <c r="H41" s="583"/>
      <c r="I41" s="583"/>
      <c r="J41" s="583"/>
      <c r="K41" s="583"/>
    </row>
    <row r="42" spans="1:11">
      <c r="A42" s="857" t="s">
        <v>1835</v>
      </c>
      <c r="B42" s="858"/>
      <c r="C42" s="858"/>
      <c r="D42" s="858"/>
      <c r="E42" s="858"/>
      <c r="F42" s="858"/>
      <c r="G42" s="590">
        <v>69862</v>
      </c>
      <c r="H42" s="592"/>
      <c r="I42" s="592"/>
      <c r="J42" s="592"/>
      <c r="K42" s="592"/>
    </row>
    <row r="43" spans="1:11">
      <c r="A43" s="853" t="s">
        <v>1836</v>
      </c>
      <c r="B43" s="854"/>
      <c r="C43" s="854"/>
      <c r="D43" s="854"/>
      <c r="E43" s="854"/>
      <c r="F43" s="854"/>
      <c r="G43" s="582">
        <v>7669</v>
      </c>
      <c r="H43" s="583"/>
      <c r="I43" s="583"/>
      <c r="J43" s="583"/>
      <c r="K43" s="583"/>
    </row>
    <row r="44" spans="1:11">
      <c r="A44" s="853" t="s">
        <v>1837</v>
      </c>
      <c r="B44" s="854"/>
      <c r="C44" s="854"/>
      <c r="D44" s="854"/>
      <c r="E44" s="854"/>
      <c r="F44" s="854"/>
      <c r="G44" s="582">
        <v>15743</v>
      </c>
      <c r="H44" s="583"/>
      <c r="I44" s="583"/>
      <c r="J44" s="583"/>
      <c r="K44" s="583"/>
    </row>
    <row r="45" spans="1:11">
      <c r="A45" s="853" t="s">
        <v>1838</v>
      </c>
      <c r="B45" s="854"/>
      <c r="C45" s="854"/>
      <c r="D45" s="854"/>
      <c r="E45" s="854"/>
      <c r="F45" s="854"/>
      <c r="G45" s="582">
        <v>19417</v>
      </c>
      <c r="H45" s="583"/>
      <c r="I45" s="583"/>
      <c r="J45" s="583"/>
      <c r="K45" s="583"/>
    </row>
    <row r="46" spans="1:11">
      <c r="A46" s="853" t="s">
        <v>1839</v>
      </c>
      <c r="B46" s="854"/>
      <c r="C46" s="854"/>
      <c r="D46" s="854"/>
      <c r="E46" s="854"/>
      <c r="F46" s="854"/>
      <c r="G46" s="582">
        <v>11863</v>
      </c>
      <c r="H46" s="583"/>
      <c r="I46" s="583"/>
      <c r="J46" s="583"/>
      <c r="K46" s="583"/>
    </row>
    <row r="47" spans="1:11">
      <c r="A47" s="853" t="s">
        <v>1984</v>
      </c>
      <c r="B47" s="854"/>
      <c r="C47" s="854"/>
      <c r="D47" s="854"/>
      <c r="E47" s="854"/>
      <c r="F47" s="854"/>
      <c r="G47" s="582">
        <v>3717</v>
      </c>
      <c r="H47" s="583"/>
      <c r="I47" s="583"/>
      <c r="J47" s="583"/>
      <c r="K47" s="583"/>
    </row>
    <row r="48" spans="1:11">
      <c r="A48" s="855" t="s">
        <v>1840</v>
      </c>
      <c r="B48" s="854"/>
      <c r="C48" s="854"/>
      <c r="D48" s="854"/>
      <c r="E48" s="854"/>
      <c r="F48" s="854"/>
      <c r="G48" s="587">
        <v>127603</v>
      </c>
      <c r="H48" s="583"/>
      <c r="I48" s="583"/>
      <c r="J48" s="583"/>
      <c r="K48" s="587">
        <v>197.9</v>
      </c>
    </row>
    <row r="53" spans="1:11">
      <c r="A53" s="856" t="s">
        <v>1841</v>
      </c>
      <c r="B53" s="852"/>
      <c r="C53" s="852"/>
      <c r="D53" s="852"/>
      <c r="E53" s="852"/>
      <c r="F53" s="852"/>
      <c r="G53" s="852"/>
      <c r="H53" s="852"/>
      <c r="I53" s="852"/>
      <c r="J53" s="852"/>
      <c r="K53" s="852"/>
    </row>
    <row r="54" spans="1:11">
      <c r="A54" s="851" t="s">
        <v>1842</v>
      </c>
      <c r="B54" s="852"/>
      <c r="C54" s="852"/>
      <c r="D54" s="852"/>
      <c r="E54" s="852"/>
      <c r="F54" s="852"/>
      <c r="G54" s="852"/>
      <c r="H54" s="852"/>
      <c r="I54" s="852"/>
      <c r="J54" s="852"/>
      <c r="K54" s="852"/>
    </row>
    <row r="56" spans="1:11">
      <c r="A56" s="856" t="s">
        <v>1843</v>
      </c>
      <c r="B56" s="852"/>
      <c r="C56" s="852"/>
      <c r="D56" s="852"/>
      <c r="E56" s="852"/>
      <c r="F56" s="852"/>
      <c r="G56" s="852"/>
      <c r="H56" s="852"/>
      <c r="I56" s="852"/>
      <c r="J56" s="852"/>
      <c r="K56" s="852"/>
    </row>
    <row r="57" spans="1:11">
      <c r="A57" s="851" t="s">
        <v>1842</v>
      </c>
      <c r="B57" s="852"/>
      <c r="C57" s="852"/>
      <c r="D57" s="852"/>
      <c r="E57" s="852"/>
      <c r="F57" s="852"/>
      <c r="G57" s="852"/>
      <c r="H57" s="852"/>
      <c r="I57" s="852"/>
      <c r="J57" s="852"/>
      <c r="K57" s="852"/>
    </row>
  </sheetData>
  <mergeCells count="37">
    <mergeCell ref="D18:E18"/>
    <mergeCell ref="A6:K6"/>
    <mergeCell ref="B12:K12"/>
    <mergeCell ref="B15:K15"/>
    <mergeCell ref="D16:E16"/>
    <mergeCell ref="D17:E17"/>
    <mergeCell ref="A33:F33"/>
    <mergeCell ref="A22:A24"/>
    <mergeCell ref="B22:B24"/>
    <mergeCell ref="C22:C24"/>
    <mergeCell ref="D22:D24"/>
    <mergeCell ref="E22:F22"/>
    <mergeCell ref="J22:K23"/>
    <mergeCell ref="G23:G24"/>
    <mergeCell ref="H23:H24"/>
    <mergeCell ref="A26:K26"/>
    <mergeCell ref="A32:K32"/>
    <mergeCell ref="G22:I22"/>
    <mergeCell ref="A45:F45"/>
    <mergeCell ref="A34:F34"/>
    <mergeCell ref="A35:F35"/>
    <mergeCell ref="A36:F36"/>
    <mergeCell ref="A37:F37"/>
    <mergeCell ref="A38:F38"/>
    <mergeCell ref="A39:F39"/>
    <mergeCell ref="A40:F40"/>
    <mergeCell ref="A41:F41"/>
    <mergeCell ref="A42:F42"/>
    <mergeCell ref="A43:F43"/>
    <mergeCell ref="A44:F44"/>
    <mergeCell ref="A57:K57"/>
    <mergeCell ref="A46:F46"/>
    <mergeCell ref="A47:F47"/>
    <mergeCell ref="A48:F48"/>
    <mergeCell ref="A53:K53"/>
    <mergeCell ref="A54:K54"/>
    <mergeCell ref="A56:K56"/>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2"/>
  <sheetViews>
    <sheetView showGridLines="0" view="pageBreakPreview" topLeftCell="A28" zoomScale="75" zoomScaleNormal="100" zoomScaleSheetLayoutView="75" workbookViewId="0">
      <selection activeCell="M160" sqref="M160"/>
    </sheetView>
  </sheetViews>
  <sheetFormatPr defaultColWidth="9.140625" defaultRowHeight="12.75" outlineLevelRow="2"/>
  <cols>
    <col min="1" max="1" width="4.7109375" style="565" customWidth="1"/>
    <col min="2" max="2" width="20.28515625" style="591" customWidth="1"/>
    <col min="3" max="3" width="37.140625" style="543" customWidth="1"/>
    <col min="4" max="4" width="17.140625" style="544" customWidth="1"/>
    <col min="5" max="5" width="11.7109375" style="545" customWidth="1"/>
    <col min="6" max="7" width="10.5703125" style="546" customWidth="1"/>
    <col min="8" max="8" width="11" style="546" customWidth="1"/>
    <col min="9" max="9" width="10.7109375" style="546" customWidth="1"/>
    <col min="10" max="10" width="8.28515625" style="546" customWidth="1"/>
    <col min="11" max="11" width="8.140625" style="546" customWidth="1"/>
    <col min="12" max="16384" width="9.140625" style="547"/>
  </cols>
  <sheetData>
    <row r="1" spans="1:14" outlineLevel="2">
      <c r="A1" s="541" t="s">
        <v>1788</v>
      </c>
      <c r="B1" s="542"/>
      <c r="I1" s="541" t="s">
        <v>1789</v>
      </c>
    </row>
    <row r="2" spans="1:14" outlineLevel="1">
      <c r="A2" s="548"/>
      <c r="B2" s="542"/>
      <c r="I2" s="548"/>
    </row>
    <row r="3" spans="1:14" outlineLevel="1">
      <c r="A3" s="548"/>
      <c r="B3" s="542"/>
      <c r="I3" s="548"/>
    </row>
    <row r="4" spans="1:14" outlineLevel="1">
      <c r="A4" s="548" t="s">
        <v>1790</v>
      </c>
      <c r="B4" s="542"/>
      <c r="I4" s="548" t="s">
        <v>1791</v>
      </c>
    </row>
    <row r="5" spans="1:14" outlineLevel="1">
      <c r="A5" s="549" t="s">
        <v>1792</v>
      </c>
      <c r="B5" s="542"/>
      <c r="I5" s="549" t="s">
        <v>1793</v>
      </c>
    </row>
    <row r="6" spans="1:14">
      <c r="A6" s="856"/>
      <c r="B6" s="852"/>
      <c r="C6" s="852"/>
      <c r="D6" s="852"/>
      <c r="E6" s="852"/>
      <c r="F6" s="852"/>
      <c r="G6" s="852"/>
      <c r="H6" s="852"/>
      <c r="I6" s="852"/>
      <c r="J6" s="852"/>
      <c r="K6" s="852"/>
    </row>
    <row r="7" spans="1:14">
      <c r="A7" s="544"/>
      <c r="B7" s="550"/>
      <c r="C7" s="551"/>
      <c r="D7" s="552" t="s">
        <v>1794</v>
      </c>
      <c r="E7" s="553"/>
      <c r="F7" s="554"/>
      <c r="G7" s="551"/>
      <c r="H7" s="551"/>
      <c r="I7" s="551"/>
      <c r="J7" s="551"/>
    </row>
    <row r="8" spans="1:14">
      <c r="A8" s="544"/>
      <c r="B8" s="555"/>
      <c r="C8" s="546"/>
      <c r="D8" s="546"/>
      <c r="E8" s="546"/>
    </row>
    <row r="9" spans="1:14" ht="15.75">
      <c r="A9" s="544"/>
      <c r="B9" s="555"/>
      <c r="C9" s="546"/>
      <c r="D9" s="556" t="s">
        <v>1795</v>
      </c>
      <c r="F9" s="557"/>
      <c r="G9" s="557"/>
    </row>
    <row r="10" spans="1:14">
      <c r="A10" s="544"/>
      <c r="B10" s="555"/>
      <c r="C10" s="546"/>
      <c r="D10" s="558" t="s">
        <v>1796</v>
      </c>
      <c r="F10" s="559"/>
      <c r="G10" s="559"/>
    </row>
    <row r="11" spans="1:14">
      <c r="A11" s="544"/>
      <c r="B11" s="555"/>
      <c r="C11" s="546"/>
      <c r="D11" s="546"/>
      <c r="E11" s="546"/>
    </row>
    <row r="12" spans="1:14" ht="14.25">
      <c r="A12" s="560" t="s">
        <v>1797</v>
      </c>
      <c r="B12" s="866" t="s">
        <v>1985</v>
      </c>
      <c r="C12" s="867"/>
      <c r="D12" s="867"/>
      <c r="E12" s="867"/>
      <c r="F12" s="867"/>
      <c r="G12" s="867"/>
      <c r="H12" s="867"/>
      <c r="I12" s="867"/>
      <c r="J12" s="867"/>
      <c r="K12" s="867"/>
    </row>
    <row r="13" spans="1:14">
      <c r="A13" s="544"/>
      <c r="B13" s="561"/>
      <c r="C13" s="551"/>
      <c r="D13" s="552" t="s">
        <v>1798</v>
      </c>
      <c r="E13" s="562"/>
      <c r="F13" s="554"/>
      <c r="G13" s="554"/>
      <c r="H13" s="551"/>
      <c r="I13" s="551"/>
      <c r="J13" s="551"/>
      <c r="K13" s="551"/>
    </row>
    <row r="14" spans="1:14">
      <c r="A14" s="563"/>
      <c r="B14" s="564"/>
      <c r="C14" s="546"/>
      <c r="D14" s="546"/>
      <c r="E14" s="546"/>
    </row>
    <row r="15" spans="1:14">
      <c r="B15" s="866" t="s">
        <v>1799</v>
      </c>
      <c r="C15" s="867"/>
      <c r="D15" s="867"/>
      <c r="E15" s="867"/>
      <c r="F15" s="867"/>
      <c r="G15" s="867"/>
      <c r="H15" s="867"/>
      <c r="I15" s="867"/>
      <c r="J15" s="867"/>
      <c r="K15" s="867"/>
    </row>
    <row r="16" spans="1:14" s="571" customFormat="1" ht="14.25">
      <c r="A16" s="566"/>
      <c r="B16" s="567" t="s">
        <v>1800</v>
      </c>
      <c r="C16" s="568"/>
      <c r="D16" s="864" t="s">
        <v>1986</v>
      </c>
      <c r="E16" s="865"/>
      <c r="F16" s="569" t="s">
        <v>1801</v>
      </c>
      <c r="G16" s="569"/>
      <c r="H16" s="569"/>
      <c r="I16" s="570"/>
      <c r="J16" s="570"/>
      <c r="K16" s="570"/>
      <c r="L16" s="547"/>
      <c r="M16" s="547"/>
      <c r="N16" s="547"/>
    </row>
    <row r="17" spans="1:14" s="571" customFormat="1" ht="14.25">
      <c r="A17" s="566"/>
      <c r="B17" s="567" t="s">
        <v>1802</v>
      </c>
      <c r="C17" s="568"/>
      <c r="D17" s="864" t="s">
        <v>1987</v>
      </c>
      <c r="E17" s="865"/>
      <c r="F17" s="569" t="s">
        <v>1801</v>
      </c>
      <c r="G17" s="569"/>
      <c r="H17" s="569"/>
      <c r="I17" s="570"/>
      <c r="J17" s="570"/>
      <c r="K17" s="570"/>
      <c r="L17" s="547"/>
      <c r="M17" s="547"/>
      <c r="N17" s="547"/>
    </row>
    <row r="18" spans="1:14" s="571" customFormat="1" ht="14.25" outlineLevel="1">
      <c r="A18" s="566"/>
      <c r="B18" s="567" t="s">
        <v>1803</v>
      </c>
      <c r="C18" s="568"/>
      <c r="D18" s="864" t="s">
        <v>1988</v>
      </c>
      <c r="E18" s="865"/>
      <c r="F18" s="569" t="s">
        <v>1804</v>
      </c>
      <c r="G18" s="569"/>
      <c r="H18" s="569"/>
      <c r="I18" s="570"/>
      <c r="J18" s="570"/>
      <c r="K18" s="570"/>
      <c r="L18" s="547"/>
      <c r="M18" s="547"/>
      <c r="N18" s="547"/>
    </row>
    <row r="19" spans="1:14" ht="14.25">
      <c r="B19" s="572" t="s">
        <v>1805</v>
      </c>
      <c r="D19" s="546"/>
      <c r="E19" s="546"/>
    </row>
    <row r="20" spans="1:14">
      <c r="B20" s="573"/>
      <c r="C20" s="544"/>
      <c r="D20" s="559"/>
      <c r="E20" s="546"/>
    </row>
    <row r="21" spans="1:14">
      <c r="B21" s="542"/>
      <c r="E21" s="546"/>
    </row>
    <row r="22" spans="1:14" s="574" customFormat="1" ht="48" customHeight="1">
      <c r="A22" s="859" t="s">
        <v>1806</v>
      </c>
      <c r="B22" s="863" t="s">
        <v>1807</v>
      </c>
      <c r="C22" s="859" t="s">
        <v>1808</v>
      </c>
      <c r="D22" s="859" t="s">
        <v>1809</v>
      </c>
      <c r="E22" s="859" t="s">
        <v>1810</v>
      </c>
      <c r="F22" s="859"/>
      <c r="G22" s="859" t="s">
        <v>1811</v>
      </c>
      <c r="H22" s="859"/>
      <c r="I22" s="859"/>
      <c r="J22" s="859" t="s">
        <v>1812</v>
      </c>
      <c r="K22" s="859"/>
      <c r="L22" s="547"/>
      <c r="M22" s="547"/>
      <c r="N22" s="547"/>
    </row>
    <row r="23" spans="1:14" s="574" customFormat="1" ht="24">
      <c r="A23" s="859"/>
      <c r="B23" s="863"/>
      <c r="C23" s="859"/>
      <c r="D23" s="859"/>
      <c r="E23" s="575" t="s">
        <v>1813</v>
      </c>
      <c r="F23" s="575" t="s">
        <v>1814</v>
      </c>
      <c r="G23" s="859" t="s">
        <v>1815</v>
      </c>
      <c r="H23" s="859" t="s">
        <v>1816</v>
      </c>
      <c r="I23" s="575" t="s">
        <v>1817</v>
      </c>
      <c r="J23" s="859"/>
      <c r="K23" s="859"/>
      <c r="L23" s="547"/>
      <c r="M23" s="547"/>
      <c r="N23" s="547"/>
    </row>
    <row r="24" spans="1:14" s="574" customFormat="1" ht="36">
      <c r="A24" s="859"/>
      <c r="B24" s="863"/>
      <c r="C24" s="859"/>
      <c r="D24" s="859"/>
      <c r="E24" s="575" t="s">
        <v>1816</v>
      </c>
      <c r="F24" s="575" t="s">
        <v>1818</v>
      </c>
      <c r="G24" s="859"/>
      <c r="H24" s="859"/>
      <c r="I24" s="575" t="s">
        <v>1818</v>
      </c>
      <c r="J24" s="575" t="s">
        <v>1819</v>
      </c>
      <c r="K24" s="575" t="s">
        <v>1813</v>
      </c>
      <c r="L24" s="547"/>
      <c r="M24" s="547"/>
      <c r="N24" s="547"/>
    </row>
    <row r="25" spans="1:14">
      <c r="A25" s="576">
        <v>1</v>
      </c>
      <c r="B25" s="577">
        <v>2</v>
      </c>
      <c r="C25" s="575">
        <v>3</v>
      </c>
      <c r="D25" s="575">
        <v>4</v>
      </c>
      <c r="E25" s="575">
        <v>5</v>
      </c>
      <c r="F25" s="576">
        <v>6</v>
      </c>
      <c r="G25" s="576">
        <v>7</v>
      </c>
      <c r="H25" s="576">
        <v>8</v>
      </c>
      <c r="I25" s="576">
        <v>9</v>
      </c>
      <c r="J25" s="576">
        <v>10</v>
      </c>
      <c r="K25" s="576">
        <v>11</v>
      </c>
    </row>
    <row r="26" spans="1:14" ht="19.149999999999999" customHeight="1">
      <c r="A26" s="860" t="s">
        <v>1858</v>
      </c>
      <c r="B26" s="854"/>
      <c r="C26" s="854"/>
      <c r="D26" s="854"/>
      <c r="E26" s="854"/>
      <c r="F26" s="854"/>
      <c r="G26" s="854"/>
      <c r="H26" s="854"/>
      <c r="I26" s="854"/>
      <c r="J26" s="854"/>
      <c r="K26" s="854"/>
    </row>
    <row r="27" spans="1:14" ht="108.75">
      <c r="A27" s="578" t="s">
        <v>1820</v>
      </c>
      <c r="B27" s="579" t="s">
        <v>1989</v>
      </c>
      <c r="C27" s="580" t="s">
        <v>1990</v>
      </c>
      <c r="D27" s="589" t="s">
        <v>1873</v>
      </c>
      <c r="E27" s="582" t="s">
        <v>1991</v>
      </c>
      <c r="F27" s="583"/>
      <c r="G27" s="583">
        <v>20394</v>
      </c>
      <c r="H27" s="583">
        <v>3105</v>
      </c>
      <c r="I27" s="583"/>
      <c r="J27" s="583">
        <v>46</v>
      </c>
      <c r="K27" s="583">
        <v>46</v>
      </c>
    </row>
    <row r="28" spans="1:14" ht="84.75">
      <c r="A28" s="578" t="s">
        <v>1821</v>
      </c>
      <c r="B28" s="579" t="s">
        <v>1992</v>
      </c>
      <c r="C28" s="580" t="s">
        <v>1993</v>
      </c>
      <c r="D28" s="589" t="s">
        <v>1873</v>
      </c>
      <c r="E28" s="582" t="s">
        <v>1994</v>
      </c>
      <c r="F28" s="582" t="s">
        <v>1995</v>
      </c>
      <c r="G28" s="583">
        <v>3588</v>
      </c>
      <c r="H28" s="583">
        <v>434</v>
      </c>
      <c r="I28" s="582" t="s">
        <v>1996</v>
      </c>
      <c r="J28" s="583">
        <v>6.0374999999999996</v>
      </c>
      <c r="K28" s="583">
        <v>6.04</v>
      </c>
    </row>
    <row r="29" spans="1:14" ht="53.25">
      <c r="A29" s="578" t="s">
        <v>1822</v>
      </c>
      <c r="B29" s="579" t="s">
        <v>1997</v>
      </c>
      <c r="C29" s="580" t="s">
        <v>1998</v>
      </c>
      <c r="D29" s="581">
        <v>2</v>
      </c>
      <c r="E29" s="582">
        <v>1243.1300000000001</v>
      </c>
      <c r="F29" s="583"/>
      <c r="G29" s="583">
        <v>2486</v>
      </c>
      <c r="H29" s="583"/>
      <c r="I29" s="583"/>
      <c r="J29" s="583"/>
      <c r="K29" s="583"/>
    </row>
    <row r="30" spans="1:14">
      <c r="A30" s="861" t="s">
        <v>1829</v>
      </c>
      <c r="B30" s="862"/>
      <c r="C30" s="862"/>
      <c r="D30" s="862"/>
      <c r="E30" s="862"/>
      <c r="F30" s="862"/>
      <c r="G30" s="862"/>
      <c r="H30" s="862"/>
      <c r="I30" s="862"/>
      <c r="J30" s="862"/>
      <c r="K30" s="862"/>
    </row>
    <row r="31" spans="1:14" ht="22.5">
      <c r="A31" s="853" t="s">
        <v>1830</v>
      </c>
      <c r="B31" s="854"/>
      <c r="C31" s="854"/>
      <c r="D31" s="854"/>
      <c r="E31" s="854"/>
      <c r="F31" s="854"/>
      <c r="G31" s="582">
        <v>26468</v>
      </c>
      <c r="H31" s="582">
        <v>3539</v>
      </c>
      <c r="I31" s="582" t="s">
        <v>1996</v>
      </c>
      <c r="J31" s="583"/>
      <c r="K31" s="582">
        <v>52.04</v>
      </c>
    </row>
    <row r="32" spans="1:14">
      <c r="A32" s="853" t="s">
        <v>1831</v>
      </c>
      <c r="B32" s="854"/>
      <c r="C32" s="854"/>
      <c r="D32" s="854"/>
      <c r="E32" s="854"/>
      <c r="F32" s="854"/>
      <c r="G32" s="582">
        <v>4428</v>
      </c>
      <c r="H32" s="583"/>
      <c r="I32" s="583"/>
      <c r="J32" s="583"/>
      <c r="K32" s="583"/>
    </row>
    <row r="33" spans="1:11">
      <c r="A33" s="853" t="s">
        <v>1832</v>
      </c>
      <c r="B33" s="854"/>
      <c r="C33" s="854"/>
      <c r="D33" s="854"/>
      <c r="E33" s="854"/>
      <c r="F33" s="854"/>
      <c r="G33" s="582">
        <v>3465</v>
      </c>
      <c r="H33" s="583"/>
      <c r="I33" s="583"/>
      <c r="J33" s="583"/>
      <c r="K33" s="583"/>
    </row>
    <row r="34" spans="1:11">
      <c r="A34" s="855" t="s">
        <v>1925</v>
      </c>
      <c r="B34" s="854"/>
      <c r="C34" s="854"/>
      <c r="D34" s="854"/>
      <c r="E34" s="854"/>
      <c r="F34" s="854"/>
      <c r="G34" s="583"/>
      <c r="H34" s="583"/>
      <c r="I34" s="583"/>
      <c r="J34" s="583"/>
      <c r="K34" s="583"/>
    </row>
    <row r="35" spans="1:11">
      <c r="A35" s="853" t="s">
        <v>1999</v>
      </c>
      <c r="B35" s="854"/>
      <c r="C35" s="854"/>
      <c r="D35" s="854"/>
      <c r="E35" s="854"/>
      <c r="F35" s="854"/>
      <c r="G35" s="582">
        <v>34361</v>
      </c>
      <c r="H35" s="583"/>
      <c r="I35" s="583"/>
      <c r="J35" s="583"/>
      <c r="K35" s="582">
        <v>52.04</v>
      </c>
    </row>
    <row r="36" spans="1:11">
      <c r="A36" s="853" t="s">
        <v>1833</v>
      </c>
      <c r="B36" s="854"/>
      <c r="C36" s="854"/>
      <c r="D36" s="854"/>
      <c r="E36" s="854"/>
      <c r="F36" s="854"/>
      <c r="G36" s="582">
        <v>34361</v>
      </c>
      <c r="H36" s="583"/>
      <c r="I36" s="583"/>
      <c r="J36" s="583"/>
      <c r="K36" s="582">
        <v>52.04</v>
      </c>
    </row>
    <row r="37" spans="1:11">
      <c r="A37" s="853" t="s">
        <v>1834</v>
      </c>
      <c r="B37" s="854"/>
      <c r="C37" s="854"/>
      <c r="D37" s="854"/>
      <c r="E37" s="854"/>
      <c r="F37" s="854"/>
      <c r="G37" s="583"/>
      <c r="H37" s="583"/>
      <c r="I37" s="583"/>
      <c r="J37" s="583"/>
      <c r="K37" s="583"/>
    </row>
    <row r="38" spans="1:11">
      <c r="A38" s="857" t="s">
        <v>1835</v>
      </c>
      <c r="B38" s="858"/>
      <c r="C38" s="858"/>
      <c r="D38" s="858"/>
      <c r="E38" s="858"/>
      <c r="F38" s="858"/>
      <c r="G38" s="590">
        <v>19983</v>
      </c>
      <c r="H38" s="583"/>
      <c r="I38" s="583"/>
      <c r="J38" s="583"/>
      <c r="K38" s="583"/>
    </row>
    <row r="39" spans="1:11">
      <c r="A39" s="853" t="s">
        <v>1836</v>
      </c>
      <c r="B39" s="854"/>
      <c r="C39" s="854"/>
      <c r="D39" s="854"/>
      <c r="E39" s="854"/>
      <c r="F39" s="854"/>
      <c r="G39" s="582">
        <v>2946</v>
      </c>
      <c r="H39" s="583"/>
      <c r="I39" s="583"/>
      <c r="J39" s="583"/>
      <c r="K39" s="583"/>
    </row>
    <row r="40" spans="1:11">
      <c r="A40" s="853" t="s">
        <v>1837</v>
      </c>
      <c r="B40" s="854"/>
      <c r="C40" s="854"/>
      <c r="D40" s="854"/>
      <c r="E40" s="854"/>
      <c r="F40" s="854"/>
      <c r="G40" s="582">
        <v>3850</v>
      </c>
      <c r="H40" s="583"/>
      <c r="I40" s="583"/>
      <c r="J40" s="583"/>
      <c r="K40" s="583"/>
    </row>
    <row r="41" spans="1:11">
      <c r="A41" s="853" t="s">
        <v>1838</v>
      </c>
      <c r="B41" s="854"/>
      <c r="C41" s="854"/>
      <c r="D41" s="854"/>
      <c r="E41" s="854"/>
      <c r="F41" s="854"/>
      <c r="G41" s="582">
        <v>4428</v>
      </c>
      <c r="H41" s="583"/>
      <c r="I41" s="583"/>
      <c r="J41" s="583"/>
      <c r="K41" s="583"/>
    </row>
    <row r="42" spans="1:11">
      <c r="A42" s="853" t="s">
        <v>1839</v>
      </c>
      <c r="B42" s="854"/>
      <c r="C42" s="854"/>
      <c r="D42" s="854"/>
      <c r="E42" s="854"/>
      <c r="F42" s="854"/>
      <c r="G42" s="582">
        <v>3465</v>
      </c>
      <c r="H42" s="583"/>
      <c r="I42" s="583"/>
      <c r="J42" s="583"/>
      <c r="K42" s="583"/>
    </row>
    <row r="43" spans="1:11">
      <c r="A43" s="853" t="s">
        <v>2000</v>
      </c>
      <c r="B43" s="854"/>
      <c r="C43" s="854"/>
      <c r="D43" s="854"/>
      <c r="E43" s="854"/>
      <c r="F43" s="854"/>
      <c r="G43" s="582">
        <v>1031</v>
      </c>
      <c r="H43" s="583"/>
      <c r="I43" s="583"/>
      <c r="J43" s="583"/>
      <c r="K43" s="583"/>
    </row>
    <row r="44" spans="1:11">
      <c r="A44" s="855" t="s">
        <v>1840</v>
      </c>
      <c r="B44" s="854"/>
      <c r="C44" s="854"/>
      <c r="D44" s="854"/>
      <c r="E44" s="854"/>
      <c r="F44" s="854"/>
      <c r="G44" s="587">
        <v>35392</v>
      </c>
      <c r="H44" s="583"/>
      <c r="I44" s="583"/>
      <c r="J44" s="583"/>
      <c r="K44" s="587">
        <v>52.04</v>
      </c>
    </row>
    <row r="48" spans="1:11">
      <c r="A48" s="856" t="s">
        <v>1841</v>
      </c>
      <c r="B48" s="852"/>
      <c r="C48" s="852"/>
      <c r="D48" s="852"/>
      <c r="E48" s="852"/>
      <c r="F48" s="852"/>
      <c r="G48" s="852"/>
      <c r="H48" s="852"/>
      <c r="I48" s="852"/>
      <c r="J48" s="852"/>
      <c r="K48" s="852"/>
    </row>
    <row r="49" spans="1:11">
      <c r="A49" s="851" t="s">
        <v>1842</v>
      </c>
      <c r="B49" s="852"/>
      <c r="C49" s="852"/>
      <c r="D49" s="852"/>
      <c r="E49" s="852"/>
      <c r="F49" s="852"/>
      <c r="G49" s="852"/>
      <c r="H49" s="852"/>
      <c r="I49" s="852"/>
      <c r="J49" s="852"/>
      <c r="K49" s="852"/>
    </row>
    <row r="51" spans="1:11">
      <c r="A51" s="856" t="s">
        <v>1843</v>
      </c>
      <c r="B51" s="852"/>
      <c r="C51" s="852"/>
      <c r="D51" s="852"/>
      <c r="E51" s="852"/>
      <c r="F51" s="852"/>
      <c r="G51" s="852"/>
      <c r="H51" s="852"/>
      <c r="I51" s="852"/>
      <c r="J51" s="852"/>
      <c r="K51" s="852"/>
    </row>
    <row r="52" spans="1:11">
      <c r="A52" s="851" t="s">
        <v>1842</v>
      </c>
      <c r="B52" s="852"/>
      <c r="C52" s="852"/>
      <c r="D52" s="852"/>
      <c r="E52" s="852"/>
      <c r="F52" s="852"/>
      <c r="G52" s="852"/>
      <c r="H52" s="852"/>
      <c r="I52" s="852"/>
      <c r="J52" s="852"/>
      <c r="K52" s="852"/>
    </row>
  </sheetData>
  <mergeCells count="35">
    <mergeCell ref="D18:E18"/>
    <mergeCell ref="A6:K6"/>
    <mergeCell ref="B12:K12"/>
    <mergeCell ref="B15:K15"/>
    <mergeCell ref="D16:E16"/>
    <mergeCell ref="D17:E17"/>
    <mergeCell ref="A31:F31"/>
    <mergeCell ref="A22:A24"/>
    <mergeCell ref="B22:B24"/>
    <mergeCell ref="C22:C24"/>
    <mergeCell ref="D22:D24"/>
    <mergeCell ref="E22:F22"/>
    <mergeCell ref="J22:K23"/>
    <mergeCell ref="G23:G24"/>
    <mergeCell ref="H23:H24"/>
    <mergeCell ref="A26:K26"/>
    <mergeCell ref="A30:K30"/>
    <mergeCell ref="G22:I22"/>
    <mergeCell ref="A43:F43"/>
    <mergeCell ref="A32:F32"/>
    <mergeCell ref="A33:F33"/>
    <mergeCell ref="A34:F34"/>
    <mergeCell ref="A35:F35"/>
    <mergeCell ref="A36:F36"/>
    <mergeCell ref="A37:F37"/>
    <mergeCell ref="A38:F38"/>
    <mergeCell ref="A39:F39"/>
    <mergeCell ref="A40:F40"/>
    <mergeCell ref="A41:F41"/>
    <mergeCell ref="A42:F42"/>
    <mergeCell ref="A44:F44"/>
    <mergeCell ref="A48:K48"/>
    <mergeCell ref="A49:K49"/>
    <mergeCell ref="A51:K51"/>
    <mergeCell ref="A52:K52"/>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topLeftCell="A90" zoomScale="85" zoomScaleNormal="85" workbookViewId="0"/>
  </sheetViews>
  <sheetFormatPr defaultRowHeight="15"/>
  <cols>
    <col min="1" max="1" width="24.7109375" customWidth="1"/>
    <col min="2" max="10" width="15.28515625" customWidth="1"/>
    <col min="11" max="13" width="15.42578125" customWidth="1"/>
    <col min="14" max="19" width="17" customWidth="1"/>
  </cols>
  <sheetData>
    <row r="1" spans="1:9">
      <c r="A1" s="71" t="s">
        <v>827</v>
      </c>
      <c r="B1" s="71"/>
      <c r="C1" s="71"/>
      <c r="D1" s="71"/>
      <c r="E1" s="71"/>
    </row>
    <row r="2" spans="1:9" ht="45">
      <c r="A2" s="72" t="s">
        <v>659</v>
      </c>
      <c r="B2" s="73" t="s">
        <v>660</v>
      </c>
      <c r="C2" s="74" t="s">
        <v>661</v>
      </c>
      <c r="D2" s="73" t="s">
        <v>660</v>
      </c>
      <c r="E2" s="74" t="s">
        <v>661</v>
      </c>
      <c r="F2" s="73" t="s">
        <v>660</v>
      </c>
      <c r="G2" s="74" t="s">
        <v>661</v>
      </c>
      <c r="H2" s="73" t="s">
        <v>660</v>
      </c>
      <c r="I2" s="74" t="s">
        <v>661</v>
      </c>
    </row>
    <row r="3" spans="1:9">
      <c r="A3" s="75" t="s">
        <v>662</v>
      </c>
      <c r="B3" s="868" t="s">
        <v>663</v>
      </c>
      <c r="C3" s="869"/>
      <c r="D3" s="870" t="s">
        <v>664</v>
      </c>
      <c r="E3" s="871"/>
      <c r="F3" s="870" t="s">
        <v>665</v>
      </c>
      <c r="G3" s="871"/>
      <c r="H3" s="870" t="s">
        <v>666</v>
      </c>
      <c r="I3" s="871"/>
    </row>
    <row r="4" spans="1:9">
      <c r="A4" s="76" t="s">
        <v>667</v>
      </c>
      <c r="B4" s="77" t="s">
        <v>668</v>
      </c>
      <c r="C4" s="77" t="s">
        <v>668</v>
      </c>
      <c r="D4" s="77" t="s">
        <v>668</v>
      </c>
      <c r="E4" s="77" t="s">
        <v>668</v>
      </c>
      <c r="F4" s="77" t="s">
        <v>668</v>
      </c>
      <c r="G4" s="77" t="s">
        <v>668</v>
      </c>
      <c r="H4" s="77" t="s">
        <v>668</v>
      </c>
      <c r="I4" s="77" t="s">
        <v>668</v>
      </c>
    </row>
    <row r="5" spans="1:9">
      <c r="A5" s="78" t="s">
        <v>669</v>
      </c>
      <c r="B5" s="79">
        <v>13.421296296296298</v>
      </c>
      <c r="C5" s="79">
        <v>50.329861111111114</v>
      </c>
      <c r="D5" s="79">
        <v>26.842592592592595</v>
      </c>
      <c r="E5" s="79">
        <v>50.329861111111114</v>
      </c>
      <c r="F5" s="79">
        <v>40.263888888888886</v>
      </c>
      <c r="G5" s="79">
        <v>50.329861111111114</v>
      </c>
      <c r="H5" s="79">
        <v>53.68518518518519</v>
      </c>
      <c r="I5" s="79">
        <v>53.68518518518519</v>
      </c>
    </row>
    <row r="6" spans="1:9">
      <c r="A6" s="78" t="s">
        <v>111</v>
      </c>
      <c r="B6" s="79">
        <v>18.518518518518519</v>
      </c>
      <c r="C6" s="124">
        <v>69.444444444444443</v>
      </c>
      <c r="D6" s="79">
        <v>37.037037037037038</v>
      </c>
      <c r="E6" s="124">
        <v>69.444444444444443</v>
      </c>
      <c r="F6" s="79">
        <v>55.555555555555557</v>
      </c>
      <c r="G6" s="124">
        <v>69.444444444444443</v>
      </c>
      <c r="H6" s="79">
        <v>74.074074074074076</v>
      </c>
      <c r="I6" s="124">
        <v>74.074074074074076</v>
      </c>
    </row>
    <row r="7" spans="1:9">
      <c r="A7" s="78" t="s">
        <v>670</v>
      </c>
      <c r="B7" s="79">
        <v>0.96759259259259256</v>
      </c>
      <c r="C7" s="124">
        <v>3.6284722222222219</v>
      </c>
      <c r="D7" s="79">
        <v>1.9351851851851851</v>
      </c>
      <c r="E7" s="124">
        <v>3.6284722222222219</v>
      </c>
      <c r="F7" s="79">
        <v>2.9027777777777777</v>
      </c>
      <c r="G7" s="124">
        <v>3.6284722222222223</v>
      </c>
      <c r="H7" s="79">
        <v>3.8703703703703702</v>
      </c>
      <c r="I7" s="124">
        <v>3.8703703703703702</v>
      </c>
    </row>
    <row r="8" spans="1:9" ht="33.75">
      <c r="A8" s="78" t="s">
        <v>671</v>
      </c>
      <c r="B8" s="79">
        <v>15.4320987654321</v>
      </c>
      <c r="C8" s="124">
        <v>57.870370370370374</v>
      </c>
      <c r="D8" s="79">
        <v>30.8641975308642</v>
      </c>
      <c r="E8" s="124">
        <v>57.870370370370374</v>
      </c>
      <c r="F8" s="79">
        <v>46.296296296296298</v>
      </c>
      <c r="G8" s="124">
        <v>57.870370370370374</v>
      </c>
      <c r="H8" s="79">
        <v>61.728395061728399</v>
      </c>
      <c r="I8" s="124">
        <v>61.728395061728399</v>
      </c>
    </row>
    <row r="9" spans="1:9">
      <c r="A9" s="82" t="s">
        <v>672</v>
      </c>
      <c r="B9" s="83">
        <v>48.339506172839513</v>
      </c>
      <c r="C9" s="83">
        <v>181.27314814814815</v>
      </c>
      <c r="D9" s="83">
        <v>96.679012345679027</v>
      </c>
      <c r="E9" s="83">
        <v>181.27314814814815</v>
      </c>
      <c r="F9" s="83">
        <v>145.0185185185185</v>
      </c>
      <c r="G9" s="83">
        <v>181.27314814814815</v>
      </c>
      <c r="H9" s="83">
        <v>193.35802469135805</v>
      </c>
      <c r="I9" s="83">
        <v>193.35802469135805</v>
      </c>
    </row>
    <row r="10" spans="1:9">
      <c r="A10" s="76" t="s">
        <v>675</v>
      </c>
      <c r="B10" s="81"/>
      <c r="C10" s="81"/>
      <c r="D10" s="81"/>
      <c r="E10" s="81"/>
      <c r="F10" s="81"/>
      <c r="G10" s="81"/>
      <c r="H10" s="81"/>
      <c r="I10" s="81"/>
    </row>
    <row r="11" spans="1:9">
      <c r="A11" s="78" t="s">
        <v>676</v>
      </c>
      <c r="B11" s="84">
        <v>51.046666666666667</v>
      </c>
      <c r="C11" s="109">
        <v>191.42499999999998</v>
      </c>
      <c r="D11" s="84">
        <v>102.09333333333333</v>
      </c>
      <c r="E11" s="84">
        <v>191.42499999999998</v>
      </c>
      <c r="F11" s="84">
        <v>153.13999999999999</v>
      </c>
      <c r="G11" s="84">
        <v>191.42499999999998</v>
      </c>
      <c r="H11" s="84">
        <v>204.18666666666667</v>
      </c>
      <c r="I11" s="84">
        <v>204.18666666666667</v>
      </c>
    </row>
    <row r="12" spans="1:9">
      <c r="A12" s="78" t="s">
        <v>677</v>
      </c>
      <c r="B12" s="84">
        <v>87.388888888888886</v>
      </c>
      <c r="C12" s="84">
        <v>327.70833333333331</v>
      </c>
      <c r="D12" s="84">
        <v>174.77777777777777</v>
      </c>
      <c r="E12" s="84">
        <v>327.70833333333331</v>
      </c>
      <c r="F12" s="84">
        <v>262.16666666666669</v>
      </c>
      <c r="G12" s="84">
        <v>327.70833333333331</v>
      </c>
      <c r="H12" s="84">
        <v>349.55555555555554</v>
      </c>
      <c r="I12" s="84">
        <v>349.55555555555554</v>
      </c>
    </row>
    <row r="13" spans="1:9">
      <c r="A13" s="78" t="s">
        <v>678</v>
      </c>
      <c r="B13" s="84">
        <v>570.9978666666666</v>
      </c>
      <c r="C13" s="125">
        <v>2141.2419999999997</v>
      </c>
      <c r="D13" s="84">
        <v>722.18133333333321</v>
      </c>
      <c r="E13" s="125">
        <v>1354.09</v>
      </c>
      <c r="F13" s="84">
        <v>969.78986666666651</v>
      </c>
      <c r="G13" s="125">
        <v>1212.2373333333333</v>
      </c>
      <c r="H13" s="84">
        <v>1162.6399999999999</v>
      </c>
      <c r="I13" s="125">
        <v>1162.6399999999999</v>
      </c>
    </row>
    <row r="14" spans="1:9">
      <c r="A14" s="78" t="s">
        <v>679</v>
      </c>
      <c r="B14" s="84">
        <v>139.8636222222222</v>
      </c>
      <c r="C14" s="125">
        <v>524.48858333333328</v>
      </c>
      <c r="D14" s="84">
        <v>157.25044444444444</v>
      </c>
      <c r="E14" s="125">
        <v>294.84458333333333</v>
      </c>
      <c r="F14" s="84">
        <v>181.48206666666664</v>
      </c>
      <c r="G14" s="125">
        <v>226.85258333333331</v>
      </c>
      <c r="H14" s="84">
        <v>198.86888888888885</v>
      </c>
      <c r="I14" s="125">
        <v>198.86888888888885</v>
      </c>
    </row>
    <row r="15" spans="1:9">
      <c r="A15" s="78" t="s">
        <v>680</v>
      </c>
      <c r="B15" s="84">
        <v>29.913888888888888</v>
      </c>
      <c r="C15" s="125">
        <v>112.17708333333333</v>
      </c>
      <c r="D15" s="84">
        <v>59.827777777777776</v>
      </c>
      <c r="E15" s="125">
        <v>112.17708333333333</v>
      </c>
      <c r="F15" s="84">
        <v>89.74166666666666</v>
      </c>
      <c r="G15" s="125">
        <v>112.17708333333333</v>
      </c>
      <c r="H15" s="84">
        <v>119.65555555555555</v>
      </c>
      <c r="I15" s="125">
        <v>119.65555555555555</v>
      </c>
    </row>
    <row r="16" spans="1:9">
      <c r="A16" s="82" t="s">
        <v>681</v>
      </c>
      <c r="B16" s="85">
        <v>879.21093333333317</v>
      </c>
      <c r="C16" s="85">
        <v>3297.0409999999997</v>
      </c>
      <c r="D16" s="85">
        <v>1216.1306666666665</v>
      </c>
      <c r="E16" s="85">
        <v>2280.2450000000003</v>
      </c>
      <c r="F16" s="85">
        <v>1656.3202666666664</v>
      </c>
      <c r="G16" s="85">
        <v>2070.4003333333335</v>
      </c>
      <c r="H16" s="85">
        <v>2034.9066666666665</v>
      </c>
      <c r="I16" s="85">
        <v>2034.9066666666665</v>
      </c>
    </row>
    <row r="17" spans="1:9">
      <c r="A17" s="75" t="s">
        <v>682</v>
      </c>
      <c r="B17" s="86">
        <v>927.55043950617267</v>
      </c>
      <c r="C17" s="86">
        <v>3478.314148148148</v>
      </c>
      <c r="D17" s="86">
        <v>1312.8096790123454</v>
      </c>
      <c r="E17" s="86">
        <v>2461.5181481481486</v>
      </c>
      <c r="F17" s="86">
        <v>1801.3387851851849</v>
      </c>
      <c r="G17" s="86">
        <v>2251.6734814814818</v>
      </c>
      <c r="H17" s="86">
        <v>2228.2646913580247</v>
      </c>
      <c r="I17" s="86">
        <v>2228.2646913580247</v>
      </c>
    </row>
    <row r="18" spans="1:9" ht="15.75" thickBot="1">
      <c r="A18" s="93"/>
      <c r="B18" s="99"/>
      <c r="C18" s="99"/>
      <c r="D18" s="99"/>
      <c r="E18" s="99"/>
      <c r="F18" s="99"/>
      <c r="G18" s="99"/>
      <c r="H18" s="99"/>
      <c r="I18" s="99"/>
    </row>
    <row r="19" spans="1:9" ht="12" customHeight="1" thickBot="1">
      <c r="A19" s="126" t="s">
        <v>111</v>
      </c>
      <c r="B19" s="127"/>
      <c r="C19" s="128">
        <f>C6+C14</f>
        <v>593.93302777777774</v>
      </c>
      <c r="D19" s="127"/>
      <c r="E19" s="129">
        <f>E6+E14</f>
        <v>364.28902777777779</v>
      </c>
      <c r="F19" s="130"/>
      <c r="G19" s="129">
        <f>G6+G14</f>
        <v>296.29702777777777</v>
      </c>
      <c r="H19" s="130"/>
      <c r="I19" s="129">
        <f>I6+I14</f>
        <v>272.94296296296295</v>
      </c>
    </row>
    <row r="20" spans="1:9" ht="12" customHeight="1" thickBot="1">
      <c r="A20" s="126" t="s">
        <v>673</v>
      </c>
      <c r="B20" s="127"/>
      <c r="C20" s="128">
        <f>C7+C8+C13+C15</f>
        <v>2314.9179259259258</v>
      </c>
      <c r="D20" s="127"/>
      <c r="E20" s="129">
        <f>E7+E8+E13+E15</f>
        <v>1527.7659259259258</v>
      </c>
      <c r="F20" s="130"/>
      <c r="G20" s="129">
        <f>G7+G8+G13+G15</f>
        <v>1385.9132592592591</v>
      </c>
      <c r="H20" s="130"/>
      <c r="I20" s="129">
        <f>I7+I8+I13+I15</f>
        <v>1347.8943209876543</v>
      </c>
    </row>
    <row r="21" spans="1:9" ht="12" customHeight="1" thickBot="1">
      <c r="A21" s="126" t="s">
        <v>110</v>
      </c>
      <c r="B21" s="127"/>
      <c r="C21" s="131">
        <f>C19+C20</f>
        <v>2908.8509537037035</v>
      </c>
      <c r="D21" s="127"/>
      <c r="E21" s="132">
        <f>E19+E20</f>
        <v>1892.0549537037036</v>
      </c>
      <c r="F21" s="130"/>
      <c r="G21" s="132">
        <f>G19+G20</f>
        <v>1682.2102870370368</v>
      </c>
      <c r="H21" s="130"/>
      <c r="I21" s="132">
        <f>I19+I20</f>
        <v>1620.8372839506173</v>
      </c>
    </row>
    <row r="22" spans="1:9" ht="12" customHeight="1">
      <c r="A22" s="93"/>
      <c r="B22" s="99"/>
      <c r="C22" s="133"/>
      <c r="D22" s="99"/>
      <c r="E22" s="133"/>
      <c r="F22" s="99"/>
      <c r="G22" s="133"/>
      <c r="H22" s="99"/>
      <c r="I22" s="133"/>
    </row>
    <row r="23" spans="1:9">
      <c r="A23" s="89"/>
      <c r="B23" s="87"/>
      <c r="C23" s="89"/>
      <c r="D23" s="88"/>
      <c r="E23" s="88"/>
    </row>
    <row r="24" spans="1:9">
      <c r="A24" s="71" t="s">
        <v>828</v>
      </c>
      <c r="B24" s="71"/>
      <c r="C24" s="71"/>
      <c r="D24" s="71"/>
      <c r="E24" s="71"/>
    </row>
    <row r="25" spans="1:9" ht="45">
      <c r="A25" s="72" t="s">
        <v>686</v>
      </c>
      <c r="B25" s="73" t="s">
        <v>660</v>
      </c>
      <c r="C25" s="74" t="s">
        <v>661</v>
      </c>
      <c r="D25" s="73" t="s">
        <v>660</v>
      </c>
      <c r="E25" s="74" t="s">
        <v>661</v>
      </c>
    </row>
    <row r="26" spans="1:9">
      <c r="A26" s="75" t="s">
        <v>662</v>
      </c>
      <c r="B26" s="868" t="s">
        <v>684</v>
      </c>
      <c r="C26" s="874"/>
      <c r="D26" s="870" t="s">
        <v>687</v>
      </c>
      <c r="E26" s="871"/>
    </row>
    <row r="27" spans="1:9">
      <c r="A27" s="76" t="s">
        <v>667</v>
      </c>
      <c r="B27" s="77" t="s">
        <v>668</v>
      </c>
      <c r="C27" s="94" t="s">
        <v>668</v>
      </c>
      <c r="D27" s="77" t="s">
        <v>668</v>
      </c>
      <c r="E27" s="94" t="s">
        <v>668</v>
      </c>
    </row>
    <row r="28" spans="1:9">
      <c r="A28" s="78" t="s">
        <v>669</v>
      </c>
      <c r="B28" s="79">
        <v>97.863618827160494</v>
      </c>
      <c r="C28" s="79">
        <v>117.43634259259261</v>
      </c>
      <c r="D28" s="79">
        <v>97.863618827160494</v>
      </c>
      <c r="E28" s="79">
        <v>92.271412037037024</v>
      </c>
    </row>
    <row r="29" spans="1:9">
      <c r="A29" s="78" t="s">
        <v>111</v>
      </c>
      <c r="B29" s="79">
        <v>135.03086419753086</v>
      </c>
      <c r="C29" s="125">
        <v>162.03703703703704</v>
      </c>
      <c r="D29" s="79">
        <v>135.03086419753086</v>
      </c>
      <c r="E29" s="125">
        <v>127.31481481481482</v>
      </c>
    </row>
    <row r="30" spans="1:9">
      <c r="A30" s="78" t="s">
        <v>670</v>
      </c>
      <c r="B30" s="79">
        <v>7.0553626543209873</v>
      </c>
      <c r="C30" s="125">
        <v>8.4664351851851851</v>
      </c>
      <c r="D30" s="79">
        <v>7.0553626543209873</v>
      </c>
      <c r="E30" s="125">
        <v>6.6521990740740735</v>
      </c>
    </row>
    <row r="31" spans="1:9" ht="33.75">
      <c r="A31" s="78" t="s">
        <v>671</v>
      </c>
      <c r="B31" s="79">
        <v>112.52572016460907</v>
      </c>
      <c r="C31" s="125">
        <v>135.03086419753086</v>
      </c>
      <c r="D31" s="79">
        <v>112.52572016460907</v>
      </c>
      <c r="E31" s="125">
        <v>106.09567901234568</v>
      </c>
    </row>
    <row r="32" spans="1:9">
      <c r="A32" s="82" t="s">
        <v>672</v>
      </c>
      <c r="B32" s="83">
        <v>352.47556584362138</v>
      </c>
      <c r="C32" s="85">
        <v>422.97067901234573</v>
      </c>
      <c r="D32" s="83">
        <v>352.47556584362138</v>
      </c>
      <c r="E32" s="85">
        <v>332.33410493827159</v>
      </c>
    </row>
    <row r="33" spans="1:9">
      <c r="A33" s="76" t="s">
        <v>675</v>
      </c>
      <c r="B33" s="95"/>
      <c r="C33" s="92"/>
      <c r="D33" s="95"/>
      <c r="E33" s="92"/>
    </row>
    <row r="34" spans="1:9">
      <c r="A34" s="78" t="s">
        <v>676</v>
      </c>
      <c r="B34" s="79">
        <v>372.21527777777777</v>
      </c>
      <c r="C34" s="84">
        <v>446.6583333333333</v>
      </c>
      <c r="D34" s="79">
        <v>372.21527777777777</v>
      </c>
      <c r="E34" s="84">
        <v>350.94583333333327</v>
      </c>
    </row>
    <row r="35" spans="1:9">
      <c r="A35" s="78" t="s">
        <v>677</v>
      </c>
      <c r="B35" s="96">
        <v>318.60532407407408</v>
      </c>
      <c r="C35" s="97">
        <v>382.32638888888886</v>
      </c>
      <c r="D35" s="96">
        <v>473.35648148148147</v>
      </c>
      <c r="E35" s="97">
        <v>436.9444444444444</v>
      </c>
    </row>
    <row r="36" spans="1:9">
      <c r="A36" s="78" t="s">
        <v>678</v>
      </c>
      <c r="B36" s="79">
        <v>855.5403111111109</v>
      </c>
      <c r="C36" s="125">
        <v>1129.9558666666665</v>
      </c>
      <c r="D36" s="79">
        <v>1222.2004444444444</v>
      </c>
      <c r="E36" s="125">
        <v>1088.2893333333332</v>
      </c>
    </row>
    <row r="37" spans="1:9">
      <c r="A37" s="78" t="s">
        <v>679</v>
      </c>
      <c r="B37" s="79">
        <v>205.59696759259259</v>
      </c>
      <c r="C37" s="125">
        <v>264.73513888888891</v>
      </c>
      <c r="D37" s="79">
        <v>239.65613425925926</v>
      </c>
      <c r="E37" s="125">
        <v>215.5434027777778</v>
      </c>
    </row>
    <row r="38" spans="1:9">
      <c r="A38" s="78" t="s">
        <v>680</v>
      </c>
      <c r="B38" s="79">
        <v>218.1221064814815</v>
      </c>
      <c r="C38" s="125">
        <v>261.74652777777777</v>
      </c>
      <c r="D38" s="79">
        <v>218.1221064814815</v>
      </c>
      <c r="E38" s="125">
        <v>205.65798611111111</v>
      </c>
    </row>
    <row r="39" spans="1:9">
      <c r="A39" s="82" t="s">
        <v>681</v>
      </c>
      <c r="B39" s="83">
        <v>1970.0799870370367</v>
      </c>
      <c r="C39" s="85">
        <v>2485.4222555555552</v>
      </c>
      <c r="D39" s="83">
        <v>2525.5504444444446</v>
      </c>
      <c r="E39" s="85">
        <v>2297.3809999999999</v>
      </c>
    </row>
    <row r="40" spans="1:9">
      <c r="A40" s="75" t="s">
        <v>682</v>
      </c>
      <c r="B40" s="80">
        <v>2322.5555528806581</v>
      </c>
      <c r="C40" s="86">
        <v>2908.3929345679007</v>
      </c>
      <c r="D40" s="80">
        <v>2878.0260102880661</v>
      </c>
      <c r="E40" s="86">
        <v>2629.7151049382715</v>
      </c>
    </row>
    <row r="41" spans="1:9" ht="15.75" thickBot="1">
      <c r="A41" s="93"/>
      <c r="B41" s="98"/>
      <c r="C41" s="99"/>
      <c r="D41" s="98"/>
      <c r="E41" s="99"/>
    </row>
    <row r="42" spans="1:9" ht="15.75" thickBot="1">
      <c r="A42" s="126" t="s">
        <v>111</v>
      </c>
      <c r="B42" s="134"/>
      <c r="C42" s="128">
        <f>C29+C37</f>
        <v>426.77217592592592</v>
      </c>
      <c r="D42" s="134"/>
      <c r="E42" s="128">
        <f>E29+E37</f>
        <v>342.85821759259261</v>
      </c>
    </row>
    <row r="43" spans="1:9" ht="15.75" thickBot="1">
      <c r="A43" s="126" t="s">
        <v>673</v>
      </c>
      <c r="B43" s="134"/>
      <c r="C43" s="128">
        <f>C30+C31+C36+C38</f>
        <v>1535.1996938271604</v>
      </c>
      <c r="D43" s="134"/>
      <c r="E43" s="128">
        <f>E30+E31+E36+E38</f>
        <v>1406.6951975308641</v>
      </c>
    </row>
    <row r="44" spans="1:9" ht="15.75" thickBot="1">
      <c r="A44" s="126" t="s">
        <v>110</v>
      </c>
      <c r="B44" s="134"/>
      <c r="C44" s="131">
        <f>C42+C43</f>
        <v>1961.9718697530864</v>
      </c>
      <c r="D44" s="134"/>
      <c r="E44" s="131">
        <f>E42+E43</f>
        <v>1749.5534151234567</v>
      </c>
    </row>
    <row r="45" spans="1:9">
      <c r="A45" s="93"/>
      <c r="B45" s="98"/>
      <c r="C45" s="133"/>
      <c r="D45" s="98"/>
      <c r="E45" s="133"/>
    </row>
    <row r="46" spans="1:9">
      <c r="A46" s="88"/>
      <c r="B46" s="91"/>
      <c r="C46" s="3"/>
      <c r="D46" s="91"/>
      <c r="E46" s="91"/>
    </row>
    <row r="47" spans="1:9" hidden="1">
      <c r="A47" s="100" t="s">
        <v>829</v>
      </c>
      <c r="B47" s="3"/>
      <c r="C47" s="875" t="s">
        <v>688</v>
      </c>
      <c r="D47" s="875"/>
      <c r="E47" s="875"/>
      <c r="F47" s="876" t="s">
        <v>689</v>
      </c>
      <c r="G47" s="876"/>
      <c r="H47" s="876"/>
      <c r="I47" s="135"/>
    </row>
    <row r="48" spans="1:9" ht="56.25" hidden="1">
      <c r="A48" s="72" t="s">
        <v>690</v>
      </c>
      <c r="B48" s="74" t="s">
        <v>691</v>
      </c>
      <c r="C48" s="101" t="s">
        <v>692</v>
      </c>
      <c r="D48" s="74" t="s">
        <v>692</v>
      </c>
      <c r="E48" s="101" t="s">
        <v>692</v>
      </c>
      <c r="F48" s="101" t="s">
        <v>692</v>
      </c>
      <c r="G48" s="74" t="s">
        <v>692</v>
      </c>
      <c r="H48" s="101" t="s">
        <v>692</v>
      </c>
      <c r="I48" s="135"/>
    </row>
    <row r="49" spans="1:9" hidden="1">
      <c r="A49" s="75" t="s">
        <v>662</v>
      </c>
      <c r="B49" s="102"/>
      <c r="C49" s="102" t="s">
        <v>693</v>
      </c>
      <c r="D49" s="102" t="s">
        <v>694</v>
      </c>
      <c r="E49" s="102" t="s">
        <v>695</v>
      </c>
      <c r="F49" s="102" t="s">
        <v>693</v>
      </c>
      <c r="G49" s="102" t="s">
        <v>694</v>
      </c>
      <c r="H49" s="102" t="s">
        <v>695</v>
      </c>
      <c r="I49" s="135"/>
    </row>
    <row r="50" spans="1:9" hidden="1">
      <c r="A50" s="76" t="s">
        <v>675</v>
      </c>
      <c r="B50" s="77" t="s">
        <v>668</v>
      </c>
      <c r="C50" s="77" t="s">
        <v>668</v>
      </c>
      <c r="D50" s="77" t="s">
        <v>668</v>
      </c>
      <c r="E50" s="77" t="s">
        <v>668</v>
      </c>
      <c r="F50" s="77" t="s">
        <v>668</v>
      </c>
      <c r="G50" s="77" t="s">
        <v>668</v>
      </c>
      <c r="H50" s="77" t="s">
        <v>668</v>
      </c>
      <c r="I50" s="135"/>
    </row>
    <row r="51" spans="1:9" hidden="1">
      <c r="A51" s="78" t="s">
        <v>676</v>
      </c>
      <c r="B51" s="79">
        <f>'[2]FTTB (Модернизация)'!P20</f>
        <v>0</v>
      </c>
      <c r="C51" s="79">
        <f>'[2]FTTB (Модернизация)'!U20</f>
        <v>66.421875</v>
      </c>
      <c r="D51" s="79">
        <f>'[2]FTTB (Модернизация)'!Z20</f>
        <v>66.421875</v>
      </c>
      <c r="E51" s="79">
        <f>'[2]FTTB (Модернизация)'!AE20</f>
        <v>66.421875</v>
      </c>
      <c r="F51" s="79">
        <f>'[2]FTTB (Модернизация)'!AJ20</f>
        <v>66.421875</v>
      </c>
      <c r="G51" s="79">
        <f>'[2]FTTB (Модернизация)'!AO20</f>
        <v>66.421875</v>
      </c>
      <c r="H51" s="79">
        <f>'[2]FTTB (Модернизация)'!AT20</f>
        <v>66.421875</v>
      </c>
      <c r="I51" s="135"/>
    </row>
    <row r="52" spans="1:9" hidden="1">
      <c r="A52" s="78" t="s">
        <v>677</v>
      </c>
      <c r="B52" s="79">
        <f>'[2]FTTB (Модернизация)'!P21</f>
        <v>297.91666666666669</v>
      </c>
      <c r="C52" s="79">
        <f>'[2]FTTB (Модернизация)'!U21</f>
        <v>297.91666666666669</v>
      </c>
      <c r="D52" s="79">
        <f>'[2]FTTB (Модернизация)'!Z21</f>
        <v>297.91666666666669</v>
      </c>
      <c r="E52" s="79">
        <f>'[2]FTTB (Модернизация)'!AE21</f>
        <v>297.91666666666669</v>
      </c>
      <c r="F52" s="79">
        <f>'[2]FTTB (Модернизация)'!AJ21</f>
        <v>297.91666666666669</v>
      </c>
      <c r="G52" s="79">
        <f>'[2]FTTB (Модернизация)'!AO21</f>
        <v>297.91666666666669</v>
      </c>
      <c r="H52" s="79">
        <f>'[2]FTTB (Модернизация)'!AT21</f>
        <v>297.91666666666669</v>
      </c>
      <c r="I52" s="135"/>
    </row>
    <row r="53" spans="1:9" hidden="1">
      <c r="A53" s="78" t="s">
        <v>678</v>
      </c>
      <c r="B53" s="79">
        <f>'[2]FTTB (Модернизация)'!P22</f>
        <v>0</v>
      </c>
      <c r="C53" s="79">
        <f>'[2]FTTB (Модернизация)'!U22</f>
        <v>2228.550675</v>
      </c>
      <c r="D53" s="79">
        <f>'[2]FTTB (Модернизация)'!Z22</f>
        <v>2485.6911375000004</v>
      </c>
      <c r="E53" s="79">
        <f>'[2]FTTB (Модернизация)'!AE22</f>
        <v>2228.550675</v>
      </c>
      <c r="F53" s="79">
        <f>'[2]FTTB (Модернизация)'!AJ22</f>
        <v>3027.17805</v>
      </c>
      <c r="G53" s="79">
        <f>'[2]FTTB (Модернизация)'!AO22</f>
        <v>3614.0082750000001</v>
      </c>
      <c r="H53" s="79">
        <f>'[2]FTTB (Модернизация)'!AT22</f>
        <v>3240.1453500000002</v>
      </c>
      <c r="I53" s="135"/>
    </row>
    <row r="54" spans="1:9" hidden="1">
      <c r="A54" s="78" t="s">
        <v>696</v>
      </c>
      <c r="B54" s="79">
        <f>'[2]FTTB (Модернизация)'!P23</f>
        <v>2.75</v>
      </c>
      <c r="C54" s="79">
        <f>'[2]FTTB (Модернизация)'!U23</f>
        <v>365.52550833333339</v>
      </c>
      <c r="D54" s="79">
        <f>'[2]FTTB (Модернизация)'!Z23</f>
        <v>407.38422083333347</v>
      </c>
      <c r="E54" s="79">
        <f>'[2]FTTB (Модернизация)'!AE23</f>
        <v>365.52550833333339</v>
      </c>
      <c r="F54" s="79">
        <f>'[2]FTTB (Модернизация)'!AJ23</f>
        <v>530.19835000000012</v>
      </c>
      <c r="G54" s="79">
        <f>'[2]FTTB (Модернизация)'!AO23</f>
        <v>591.05777500000011</v>
      </c>
      <c r="H54" s="79">
        <f>'[2]FTTB (Модернизация)'!AT23</f>
        <v>530.19835000000012</v>
      </c>
      <c r="I54" s="135"/>
    </row>
    <row r="55" spans="1:9" hidden="1">
      <c r="A55" s="78" t="s">
        <v>637</v>
      </c>
      <c r="B55" s="79">
        <f>'[2]FTTB (Модернизация)'!P24</f>
        <v>25</v>
      </c>
      <c r="C55" s="79">
        <f>'[2]FTTB (Модернизация)'!U24</f>
        <v>25</v>
      </c>
      <c r="D55" s="79">
        <f>'[2]FTTB (Модернизация)'!Z24</f>
        <v>25</v>
      </c>
      <c r="E55" s="79">
        <f>'[2]FTTB (Модернизация)'!AE24</f>
        <v>25</v>
      </c>
      <c r="F55" s="79">
        <f>'[2]FTTB (Модернизация)'!AJ24</f>
        <v>25</v>
      </c>
      <c r="G55" s="79">
        <f>'[2]FTTB (Модернизация)'!AO24</f>
        <v>25</v>
      </c>
      <c r="H55" s="79">
        <f>'[2]FTTB (Модернизация)'!AT24</f>
        <v>25</v>
      </c>
      <c r="I55" s="135"/>
    </row>
    <row r="56" spans="1:9" hidden="1">
      <c r="A56" s="75" t="s">
        <v>697</v>
      </c>
      <c r="B56" s="83">
        <f>'[2]FTTB (Модернизация)'!P25</f>
        <v>325.66666666666669</v>
      </c>
      <c r="C56" s="83">
        <f>'[2]FTTB (Модернизация)'!U25</f>
        <v>2983.4147249999996</v>
      </c>
      <c r="D56" s="83">
        <f>'[2]FTTB (Модернизация)'!Z25</f>
        <v>3282.4139000000005</v>
      </c>
      <c r="E56" s="83">
        <f>'[2]FTTB (Модернизация)'!AE25</f>
        <v>2983.4147249999996</v>
      </c>
      <c r="F56" s="83">
        <f>'[2]FTTB (Модернизация)'!AJ25</f>
        <v>3946.7149416666666</v>
      </c>
      <c r="G56" s="83">
        <f>'[2]FTTB (Модернизация)'!AO25</f>
        <v>4594.4045916666664</v>
      </c>
      <c r="H56" s="83">
        <f>'[2]FTTB (Модернизация)'!AT25</f>
        <v>4159.6822416666673</v>
      </c>
      <c r="I56" s="135"/>
    </row>
    <row r="57" spans="1:9">
      <c r="A57" s="88"/>
      <c r="B57" s="91"/>
      <c r="C57" s="877"/>
      <c r="D57" s="877"/>
      <c r="E57" s="91"/>
    </row>
    <row r="58" spans="1:9">
      <c r="A58" s="103" t="s">
        <v>830</v>
      </c>
      <c r="B58" s="136"/>
      <c r="C58" s="136"/>
      <c r="D58" s="136"/>
      <c r="E58" s="91"/>
    </row>
    <row r="59" spans="1:9" ht="56.25">
      <c r="A59" s="75" t="s">
        <v>698</v>
      </c>
      <c r="B59" s="101" t="s">
        <v>699</v>
      </c>
      <c r="C59" s="104" t="s">
        <v>700</v>
      </c>
      <c r="D59" s="101" t="s">
        <v>699</v>
      </c>
      <c r="E59" s="104" t="s">
        <v>700</v>
      </c>
      <c r="F59" s="73" t="s">
        <v>701</v>
      </c>
      <c r="G59" s="137" t="s">
        <v>702</v>
      </c>
      <c r="H59" s="73" t="s">
        <v>701</v>
      </c>
      <c r="I59" s="137" t="s">
        <v>702</v>
      </c>
    </row>
    <row r="60" spans="1:9">
      <c r="A60" s="75" t="s">
        <v>662</v>
      </c>
      <c r="B60" s="872">
        <v>0.5</v>
      </c>
      <c r="C60" s="878"/>
      <c r="D60" s="872">
        <v>1</v>
      </c>
      <c r="E60" s="878"/>
      <c r="F60" s="872">
        <v>0.5</v>
      </c>
      <c r="G60" s="878"/>
      <c r="H60" s="872">
        <v>1</v>
      </c>
      <c r="I60" s="873"/>
    </row>
    <row r="61" spans="1:9">
      <c r="A61" s="76" t="s">
        <v>667</v>
      </c>
      <c r="B61" s="106" t="s">
        <v>668</v>
      </c>
      <c r="C61" s="106" t="s">
        <v>668</v>
      </c>
      <c r="D61" s="106" t="s">
        <v>668</v>
      </c>
      <c r="E61" s="106" t="s">
        <v>668</v>
      </c>
      <c r="F61" s="106" t="s">
        <v>668</v>
      </c>
      <c r="G61" s="106" t="s">
        <v>668</v>
      </c>
      <c r="H61" s="106" t="s">
        <v>668</v>
      </c>
      <c r="I61" s="106" t="s">
        <v>668</v>
      </c>
    </row>
    <row r="62" spans="1:9">
      <c r="A62" s="78" t="s">
        <v>703</v>
      </c>
      <c r="B62" s="79">
        <v>277.24319097222218</v>
      </c>
      <c r="C62" s="79">
        <v>1386.215954861111</v>
      </c>
      <c r="D62" s="79">
        <v>554.48638194444436</v>
      </c>
      <c r="E62" s="79">
        <v>2772.4319097222219</v>
      </c>
      <c r="F62" s="79">
        <v>577.58998119212958</v>
      </c>
      <c r="G62" s="79">
        <v>1584.2468055555555</v>
      </c>
      <c r="H62" s="79">
        <v>1155.1799623842592</v>
      </c>
      <c r="I62" s="79">
        <v>3168.493611111111</v>
      </c>
    </row>
    <row r="63" spans="1:9">
      <c r="A63" s="78" t="s">
        <v>111</v>
      </c>
      <c r="B63" s="79">
        <v>8.6805555555555554</v>
      </c>
      <c r="C63" s="124">
        <v>43.402777777777779</v>
      </c>
      <c r="D63" s="79">
        <v>17.361111111111111</v>
      </c>
      <c r="E63" s="79">
        <v>86.805555555555557</v>
      </c>
      <c r="F63" s="79">
        <v>25.318287037037038</v>
      </c>
      <c r="G63" s="84">
        <v>69.444444444444443</v>
      </c>
      <c r="H63" s="79">
        <v>50.636574074074076</v>
      </c>
      <c r="I63" s="79">
        <v>138.88888888888889</v>
      </c>
    </row>
    <row r="64" spans="1:9">
      <c r="A64" s="78" t="s">
        <v>670</v>
      </c>
      <c r="B64" s="79">
        <v>13.30078125</v>
      </c>
      <c r="C64" s="124">
        <v>66.50390625</v>
      </c>
      <c r="D64" s="79">
        <v>26.6015625</v>
      </c>
      <c r="E64" s="79">
        <v>133.0078125</v>
      </c>
      <c r="F64" s="79">
        <v>38.7939453125</v>
      </c>
      <c r="G64" s="84">
        <v>106.40625</v>
      </c>
      <c r="H64" s="79">
        <v>77.587890625</v>
      </c>
      <c r="I64" s="79">
        <v>212.8125</v>
      </c>
    </row>
    <row r="65" spans="1:10" ht="33.75">
      <c r="A65" s="78" t="s">
        <v>704</v>
      </c>
      <c r="B65" s="79">
        <v>7.5954861111111107</v>
      </c>
      <c r="C65" s="124">
        <v>37.977430555555557</v>
      </c>
      <c r="D65" s="79">
        <v>15.190972222222221</v>
      </c>
      <c r="E65" s="79">
        <v>75.954861111111114</v>
      </c>
      <c r="F65" s="79">
        <v>22.153501157407408</v>
      </c>
      <c r="G65" s="84">
        <v>60.763888888888886</v>
      </c>
      <c r="H65" s="79">
        <v>44.307002314814817</v>
      </c>
      <c r="I65" s="79">
        <v>121.52777777777777</v>
      </c>
    </row>
    <row r="66" spans="1:10">
      <c r="A66" s="82" t="s">
        <v>672</v>
      </c>
      <c r="B66" s="83">
        <v>306.82001388888881</v>
      </c>
      <c r="C66" s="83">
        <v>1534.1000694444444</v>
      </c>
      <c r="D66" s="83">
        <v>613.64002777777762</v>
      </c>
      <c r="E66" s="83">
        <v>3068.2001388888889</v>
      </c>
      <c r="F66" s="83">
        <v>663.85571469907404</v>
      </c>
      <c r="G66" s="85">
        <v>1820.8613888888888</v>
      </c>
      <c r="H66" s="83">
        <v>1327.7114293981481</v>
      </c>
      <c r="I66" s="83">
        <v>3641.7227777777775</v>
      </c>
    </row>
    <row r="67" spans="1:10">
      <c r="A67" s="76" t="s">
        <v>705</v>
      </c>
      <c r="B67" s="107"/>
      <c r="C67" s="107"/>
      <c r="D67" s="107"/>
      <c r="E67" s="107"/>
      <c r="F67" s="107"/>
      <c r="G67" s="138"/>
      <c r="H67" s="107"/>
      <c r="I67" s="107"/>
    </row>
    <row r="68" spans="1:10">
      <c r="A68" s="78" t="s">
        <v>674</v>
      </c>
      <c r="B68" s="79">
        <v>33.479999999999997</v>
      </c>
      <c r="C68" s="124">
        <v>167.39999999999998</v>
      </c>
      <c r="D68" s="79">
        <v>33.479999999999997</v>
      </c>
      <c r="E68" s="79">
        <v>167.39999999999998</v>
      </c>
      <c r="F68" s="79">
        <v>73.796296296296291</v>
      </c>
      <c r="G68" s="79">
        <v>205.55555555555554</v>
      </c>
      <c r="H68" s="79">
        <v>73.796296296296291</v>
      </c>
      <c r="I68" s="79">
        <v>205.55555555555554</v>
      </c>
    </row>
    <row r="69" spans="1:10">
      <c r="A69" s="78" t="s">
        <v>706</v>
      </c>
      <c r="B69" s="79">
        <v>62</v>
      </c>
      <c r="C69" s="139">
        <v>310</v>
      </c>
      <c r="D69" s="79">
        <v>62</v>
      </c>
      <c r="E69" s="139">
        <v>310</v>
      </c>
      <c r="F69" s="79">
        <v>55.972222222222221</v>
      </c>
      <c r="G69" s="139">
        <v>155</v>
      </c>
      <c r="H69" s="79">
        <v>55.972222222222221</v>
      </c>
      <c r="I69" s="139">
        <v>155</v>
      </c>
      <c r="J69" s="16"/>
    </row>
    <row r="70" spans="1:10">
      <c r="A70" s="140" t="s">
        <v>707</v>
      </c>
      <c r="B70" s="79">
        <v>19.333333333333332</v>
      </c>
      <c r="C70" s="79">
        <v>96.666666666666671</v>
      </c>
      <c r="D70" s="79">
        <v>38.666666666666664</v>
      </c>
      <c r="E70" s="79">
        <v>193.33333333333334</v>
      </c>
      <c r="F70" s="79">
        <v>37.013888888888886</v>
      </c>
      <c r="G70" s="79">
        <v>102.5</v>
      </c>
      <c r="H70" s="79">
        <v>56.944444444444436</v>
      </c>
      <c r="I70" s="79">
        <v>170.83333333333334</v>
      </c>
    </row>
    <row r="71" spans="1:10">
      <c r="A71" s="78" t="s">
        <v>708</v>
      </c>
      <c r="B71" s="79">
        <v>185.51000000000002</v>
      </c>
      <c r="C71" s="124">
        <v>927.55000000000007</v>
      </c>
      <c r="D71" s="79">
        <v>185.51000000000002</v>
      </c>
      <c r="E71" s="79">
        <v>927.55000000000007</v>
      </c>
      <c r="F71" s="79">
        <v>112.72309027777779</v>
      </c>
      <c r="G71" s="79">
        <v>309.18333333333334</v>
      </c>
      <c r="H71" s="79">
        <v>112.72309027777779</v>
      </c>
      <c r="I71" s="79">
        <v>309.18333333333334</v>
      </c>
    </row>
    <row r="72" spans="1:10">
      <c r="A72" s="78" t="s">
        <v>111</v>
      </c>
      <c r="B72" s="79">
        <v>104.1</v>
      </c>
      <c r="C72" s="124">
        <v>520.5</v>
      </c>
      <c r="D72" s="79">
        <v>104.1</v>
      </c>
      <c r="E72" s="79">
        <v>520.5</v>
      </c>
      <c r="F72" s="79">
        <v>171.46990740740739</v>
      </c>
      <c r="G72" s="79">
        <v>492.63888888888886</v>
      </c>
      <c r="H72" s="79">
        <v>171.46990740740739</v>
      </c>
      <c r="I72" s="79">
        <v>492.63888888888886</v>
      </c>
    </row>
    <row r="73" spans="1:10">
      <c r="A73" s="78" t="s">
        <v>637</v>
      </c>
      <c r="B73" s="79">
        <v>363.11082222222217</v>
      </c>
      <c r="C73" s="124">
        <v>1815.5541111111108</v>
      </c>
      <c r="D73" s="79">
        <v>363.11082222222217</v>
      </c>
      <c r="E73" s="79">
        <v>1815.5541111111108</v>
      </c>
      <c r="F73" s="96">
        <v>1377.5087037037038</v>
      </c>
      <c r="G73" s="79">
        <v>3798.8111111111107</v>
      </c>
      <c r="H73" s="79">
        <v>1377.5087037037038</v>
      </c>
      <c r="I73" s="79">
        <v>3798.8111111111107</v>
      </c>
    </row>
    <row r="74" spans="1:10">
      <c r="A74" s="82" t="s">
        <v>709</v>
      </c>
      <c r="B74" s="83">
        <v>767.53415555555546</v>
      </c>
      <c r="C74" s="83">
        <v>3837.6707777777774</v>
      </c>
      <c r="D74" s="83">
        <v>786.86748888888883</v>
      </c>
      <c r="E74" s="83">
        <v>3934.3374444444444</v>
      </c>
      <c r="F74" s="83">
        <v>1828.4841087962964</v>
      </c>
      <c r="G74" s="83">
        <v>5063.688888888888</v>
      </c>
      <c r="H74" s="83">
        <v>1848.4146643518518</v>
      </c>
      <c r="I74" s="83">
        <v>5132.0222222222219</v>
      </c>
    </row>
    <row r="75" spans="1:10">
      <c r="A75" s="75" t="s">
        <v>710</v>
      </c>
      <c r="B75" s="80">
        <v>1074.3541694444443</v>
      </c>
      <c r="C75" s="80">
        <v>5371.7708472222221</v>
      </c>
      <c r="D75" s="80">
        <v>1400.5075166666666</v>
      </c>
      <c r="E75" s="80">
        <v>7002.5375833333328</v>
      </c>
      <c r="F75" s="80">
        <v>2492.3398234953702</v>
      </c>
      <c r="G75" s="80">
        <v>6884.5502777777765</v>
      </c>
      <c r="H75" s="80">
        <v>3176.1260937500001</v>
      </c>
      <c r="I75" s="80">
        <v>8773.744999999999</v>
      </c>
    </row>
    <row r="76" spans="1:10" ht="15.75" thickBot="1">
      <c r="A76" s="93"/>
      <c r="B76" s="98"/>
      <c r="C76" s="98"/>
      <c r="D76" s="98"/>
      <c r="E76" s="98"/>
      <c r="F76" s="98"/>
      <c r="G76" s="98"/>
      <c r="H76" s="98"/>
      <c r="I76" s="98"/>
    </row>
    <row r="77" spans="1:10" ht="15.75" thickBot="1">
      <c r="A77" s="141" t="s">
        <v>111</v>
      </c>
      <c r="B77" s="134"/>
      <c r="C77" s="142">
        <f>C63+C72</f>
        <v>563.90277777777783</v>
      </c>
      <c r="D77" s="134"/>
      <c r="E77" s="142">
        <f>E63+E72</f>
        <v>607.30555555555554</v>
      </c>
      <c r="F77" s="134"/>
      <c r="G77" s="142">
        <f>G63+G72</f>
        <v>562.08333333333326</v>
      </c>
      <c r="H77" s="134"/>
      <c r="I77" s="142">
        <f>I63+I72</f>
        <v>631.52777777777771</v>
      </c>
    </row>
    <row r="78" spans="1:10" ht="15.75" thickBot="1">
      <c r="A78" s="141" t="s">
        <v>673</v>
      </c>
      <c r="B78" s="134"/>
      <c r="C78" s="142">
        <f>C64+C65+C68+C71+C73+C69</f>
        <v>3324.9854479166661</v>
      </c>
      <c r="D78" s="134"/>
      <c r="E78" s="142">
        <f>E64+E65+E68+E71+E73+E69</f>
        <v>3429.4667847222217</v>
      </c>
      <c r="F78" s="134"/>
      <c r="G78" s="142">
        <f>G64+G65+G68+G71+G73+G69</f>
        <v>4635.720138888888</v>
      </c>
      <c r="H78" s="134"/>
      <c r="I78" s="142">
        <f>I64+I65+I68+I71+I73+I69</f>
        <v>4802.8902777777776</v>
      </c>
    </row>
    <row r="79" spans="1:10" ht="15.75" thickBot="1">
      <c r="A79" s="141" t="s">
        <v>110</v>
      </c>
      <c r="B79" s="134"/>
      <c r="C79" s="142">
        <f>C77+C78</f>
        <v>3888.8882256944439</v>
      </c>
      <c r="D79" s="134"/>
      <c r="E79" s="143">
        <f>E77+E78</f>
        <v>4036.7723402777774</v>
      </c>
      <c r="F79" s="134"/>
      <c r="G79" s="142">
        <f>G77+G78</f>
        <v>5197.803472222221</v>
      </c>
      <c r="H79" s="134"/>
      <c r="I79" s="143">
        <f>I77+I78</f>
        <v>5434.4180555555549</v>
      </c>
    </row>
    <row r="80" spans="1:10">
      <c r="A80" s="144"/>
      <c r="B80" s="98"/>
      <c r="C80" s="98"/>
      <c r="D80" s="98"/>
      <c r="E80" s="98"/>
      <c r="F80" s="98"/>
      <c r="G80" s="98"/>
      <c r="H80" s="98"/>
      <c r="I80" s="98"/>
    </row>
    <row r="81" spans="1:4">
      <c r="A81" s="108"/>
      <c r="B81" s="91"/>
      <c r="C81" s="879"/>
      <c r="D81" s="879"/>
    </row>
    <row r="82" spans="1:4">
      <c r="A82" s="90" t="s">
        <v>831</v>
      </c>
      <c r="B82" s="876" t="s">
        <v>689</v>
      </c>
      <c r="C82" s="876"/>
    </row>
    <row r="83" spans="1:4" ht="45">
      <c r="A83" s="72" t="s">
        <v>711</v>
      </c>
      <c r="B83" s="73" t="s">
        <v>683</v>
      </c>
      <c r="C83" s="74" t="s">
        <v>712</v>
      </c>
    </row>
    <row r="84" spans="1:4">
      <c r="A84" s="76" t="s">
        <v>667</v>
      </c>
      <c r="B84" s="77" t="s">
        <v>668</v>
      </c>
      <c r="C84" s="94" t="s">
        <v>668</v>
      </c>
    </row>
    <row r="85" spans="1:4">
      <c r="A85" s="78" t="s">
        <v>669</v>
      </c>
      <c r="B85" s="84">
        <v>58.565656565656568</v>
      </c>
      <c r="C85" s="84">
        <v>58.565656565656568</v>
      </c>
    </row>
    <row r="86" spans="1:4">
      <c r="A86" s="78" t="s">
        <v>111</v>
      </c>
      <c r="B86" s="84">
        <v>80.808080808080817</v>
      </c>
      <c r="C86" s="125">
        <v>80.808080808080817</v>
      </c>
    </row>
    <row r="87" spans="1:4">
      <c r="A87" s="78" t="s">
        <v>670</v>
      </c>
      <c r="B87" s="84">
        <v>4.2222222222222223</v>
      </c>
      <c r="C87" s="125">
        <v>4.2222222222222223</v>
      </c>
    </row>
    <row r="88" spans="1:4" ht="33.75">
      <c r="A88" s="78" t="s">
        <v>671</v>
      </c>
      <c r="B88" s="84">
        <v>67.340067340067336</v>
      </c>
      <c r="C88" s="125">
        <v>67.340067340067336</v>
      </c>
    </row>
    <row r="89" spans="1:4">
      <c r="A89" s="82" t="s">
        <v>672</v>
      </c>
      <c r="B89" s="85">
        <v>210.93602693602696</v>
      </c>
      <c r="C89" s="85">
        <v>210.93602693602696</v>
      </c>
    </row>
    <row r="90" spans="1:4">
      <c r="A90" s="76" t="s">
        <v>713</v>
      </c>
      <c r="B90" s="81"/>
      <c r="C90" s="92"/>
    </row>
    <row r="91" spans="1:4">
      <c r="A91" s="78" t="s">
        <v>676</v>
      </c>
      <c r="B91" s="84">
        <v>222.74909090909091</v>
      </c>
      <c r="C91" s="84">
        <v>222.74909090909091</v>
      </c>
    </row>
    <row r="92" spans="1:4">
      <c r="A92" s="78" t="s">
        <v>677</v>
      </c>
      <c r="B92" s="84">
        <v>333.66666666666669</v>
      </c>
      <c r="C92" s="84">
        <v>333.66666666666669</v>
      </c>
    </row>
    <row r="93" spans="1:4">
      <c r="A93" s="78" t="s">
        <v>685</v>
      </c>
      <c r="B93" s="84">
        <v>2079.2727272727275</v>
      </c>
      <c r="C93" s="125">
        <v>2079.2727272727275</v>
      </c>
    </row>
    <row r="94" spans="1:4">
      <c r="A94" s="78" t="s">
        <v>111</v>
      </c>
      <c r="B94" s="84">
        <v>241.95151515151514</v>
      </c>
      <c r="C94" s="125">
        <v>241.95151515151514</v>
      </c>
    </row>
    <row r="95" spans="1:4">
      <c r="A95" s="78" t="s">
        <v>680</v>
      </c>
      <c r="B95" s="84">
        <v>130.53333333333333</v>
      </c>
      <c r="C95" s="125">
        <v>130.53333333333333</v>
      </c>
    </row>
    <row r="96" spans="1:4">
      <c r="A96" s="82" t="s">
        <v>681</v>
      </c>
      <c r="B96" s="85">
        <v>3008.1733333333336</v>
      </c>
      <c r="C96" s="85">
        <v>3008.1733333333336</v>
      </c>
    </row>
    <row r="97" spans="1:3">
      <c r="A97" s="75" t="s">
        <v>682</v>
      </c>
      <c r="B97" s="86">
        <v>3219.1093602693604</v>
      </c>
      <c r="C97" s="86">
        <v>3219.1093602693604</v>
      </c>
    </row>
    <row r="98" spans="1:3" ht="15.75" thickBot="1">
      <c r="A98" s="93"/>
      <c r="B98" s="99"/>
      <c r="C98" s="99"/>
    </row>
    <row r="99" spans="1:3" ht="15.75" thickBot="1">
      <c r="A99" s="141" t="s">
        <v>111</v>
      </c>
      <c r="B99" s="127"/>
      <c r="C99" s="128">
        <f>C86+C94</f>
        <v>322.75959595959597</v>
      </c>
    </row>
    <row r="100" spans="1:3" ht="15.75" thickBot="1">
      <c r="A100" s="141" t="s">
        <v>673</v>
      </c>
      <c r="B100" s="127"/>
      <c r="C100" s="128">
        <f>C87+C88+C93+C95</f>
        <v>2281.3683501683504</v>
      </c>
    </row>
    <row r="101" spans="1:3" ht="15.75" thickBot="1">
      <c r="A101" s="141" t="s">
        <v>110</v>
      </c>
      <c r="B101" s="127"/>
      <c r="C101" s="128">
        <f>C99+C100</f>
        <v>2604.1279461279464</v>
      </c>
    </row>
    <row r="102" spans="1:3">
      <c r="A102" s="144"/>
      <c r="B102" s="99"/>
      <c r="C102" s="133"/>
    </row>
    <row r="104" spans="1:3" ht="56.25">
      <c r="A104" s="110" t="s">
        <v>698</v>
      </c>
      <c r="B104" s="101" t="s">
        <v>699</v>
      </c>
      <c r="C104" s="104" t="s">
        <v>700</v>
      </c>
    </row>
    <row r="105" spans="1:3">
      <c r="A105" s="76" t="s">
        <v>667</v>
      </c>
      <c r="B105" s="106" t="s">
        <v>668</v>
      </c>
      <c r="C105" s="106" t="s">
        <v>668</v>
      </c>
    </row>
    <row r="106" spans="1:3">
      <c r="A106" s="78" t="s">
        <v>703</v>
      </c>
      <c r="B106" s="79">
        <v>604.89423484848476</v>
      </c>
      <c r="C106" s="79">
        <v>3024.4711742424238</v>
      </c>
    </row>
    <row r="107" spans="1:3">
      <c r="A107" s="78" t="s">
        <v>111</v>
      </c>
      <c r="B107" s="79">
        <v>18.939393939393938</v>
      </c>
      <c r="C107" s="124">
        <v>94.696969696969703</v>
      </c>
    </row>
    <row r="108" spans="1:3">
      <c r="A108" s="78" t="s">
        <v>670</v>
      </c>
      <c r="B108" s="79">
        <v>29.019886363636363</v>
      </c>
      <c r="C108" s="124">
        <v>145.09943181818181</v>
      </c>
    </row>
    <row r="109" spans="1:3" ht="33.75">
      <c r="A109" s="78" t="s">
        <v>704</v>
      </c>
      <c r="B109" s="79">
        <v>16.571969696969695</v>
      </c>
      <c r="C109" s="124">
        <v>82.859848484848484</v>
      </c>
    </row>
    <row r="110" spans="1:3">
      <c r="A110" s="82" t="s">
        <v>672</v>
      </c>
      <c r="B110" s="83">
        <v>669.42548484848487</v>
      </c>
      <c r="C110" s="83">
        <v>3347.1274242424238</v>
      </c>
    </row>
    <row r="111" spans="1:3">
      <c r="A111" s="76" t="s">
        <v>705</v>
      </c>
      <c r="B111" s="107"/>
      <c r="C111" s="107"/>
    </row>
    <row r="112" spans="1:3">
      <c r="A112" s="78" t="s">
        <v>674</v>
      </c>
      <c r="B112" s="79">
        <v>29.454545454545453</v>
      </c>
      <c r="C112" s="79">
        <v>147.27272727272728</v>
      </c>
    </row>
    <row r="113" spans="1:4">
      <c r="A113" s="78" t="s">
        <v>706</v>
      </c>
      <c r="B113" s="79">
        <v>62</v>
      </c>
      <c r="C113" s="139">
        <v>310</v>
      </c>
      <c r="D113" s="16"/>
    </row>
    <row r="114" spans="1:4" ht="22.5">
      <c r="A114" s="140" t="s">
        <v>714</v>
      </c>
      <c r="B114" s="79">
        <v>36.909090909090907</v>
      </c>
      <c r="C114" s="79">
        <v>184.54545454545453</v>
      </c>
    </row>
    <row r="115" spans="1:4">
      <c r="A115" s="78" t="s">
        <v>715</v>
      </c>
      <c r="B115" s="79">
        <v>202.37454545454548</v>
      </c>
      <c r="C115" s="124">
        <v>1011.8727272727274</v>
      </c>
    </row>
    <row r="116" spans="1:4">
      <c r="A116" s="78" t="s">
        <v>111</v>
      </c>
      <c r="B116" s="79">
        <v>30</v>
      </c>
      <c r="C116" s="124">
        <v>150</v>
      </c>
    </row>
    <row r="117" spans="1:4">
      <c r="A117" s="78" t="s">
        <v>716</v>
      </c>
      <c r="B117" s="79">
        <v>354.02242424242422</v>
      </c>
      <c r="C117" s="124">
        <v>1770.1121212121211</v>
      </c>
    </row>
    <row r="118" spans="1:4">
      <c r="A118" s="82" t="s">
        <v>709</v>
      </c>
      <c r="B118" s="83">
        <v>714.76060606060605</v>
      </c>
      <c r="C118" s="83">
        <v>3573.80303030303</v>
      </c>
    </row>
    <row r="119" spans="1:4">
      <c r="A119" s="75" t="s">
        <v>710</v>
      </c>
      <c r="B119" s="80">
        <v>1384.186090909091</v>
      </c>
      <c r="C119" s="80">
        <v>6920.9304545454543</v>
      </c>
    </row>
    <row r="120" spans="1:4" ht="15.75" thickBot="1">
      <c r="A120" s="93"/>
      <c r="B120" s="98"/>
      <c r="C120" s="98"/>
    </row>
    <row r="121" spans="1:4" ht="15.75" thickBot="1">
      <c r="A121" s="141" t="s">
        <v>111</v>
      </c>
      <c r="B121" s="134"/>
      <c r="C121" s="142">
        <f>C107+C116</f>
        <v>244.69696969696969</v>
      </c>
    </row>
    <row r="122" spans="1:4" ht="15.75" thickBot="1">
      <c r="A122" s="141" t="s">
        <v>673</v>
      </c>
      <c r="B122" s="134"/>
      <c r="C122" s="142">
        <f>C108+C109+C115+C117+C112+C113+C114</f>
        <v>3651.762310606061</v>
      </c>
    </row>
    <row r="123" spans="1:4" ht="15.75" thickBot="1">
      <c r="A123" s="141" t="s">
        <v>110</v>
      </c>
      <c r="B123" s="134"/>
      <c r="C123" s="142">
        <f>C121+C122</f>
        <v>3896.4592803030305</v>
      </c>
    </row>
    <row r="124" spans="1:4">
      <c r="A124" s="144"/>
      <c r="B124" s="98"/>
      <c r="C124" s="145"/>
    </row>
    <row r="126" spans="1:4" ht="56.25" hidden="1">
      <c r="A126" s="72" t="s">
        <v>718</v>
      </c>
      <c r="B126" s="73" t="s">
        <v>719</v>
      </c>
      <c r="C126" s="105" t="s">
        <v>720</v>
      </c>
      <c r="D126" s="135"/>
    </row>
    <row r="127" spans="1:4" hidden="1">
      <c r="A127" s="75" t="s">
        <v>662</v>
      </c>
      <c r="B127" s="868">
        <v>1</v>
      </c>
      <c r="C127" s="869"/>
      <c r="D127" s="135"/>
    </row>
    <row r="128" spans="1:4" hidden="1">
      <c r="A128" s="76" t="s">
        <v>721</v>
      </c>
      <c r="B128" s="111" t="s">
        <v>668</v>
      </c>
      <c r="C128" s="111" t="s">
        <v>668</v>
      </c>
      <c r="D128" s="135"/>
    </row>
    <row r="129" spans="1:4" hidden="1">
      <c r="A129" s="78" t="s">
        <v>722</v>
      </c>
      <c r="B129" s="84">
        <f>'[2]Комплекс (УКВ)'!N11</f>
        <v>55.687272727272727</v>
      </c>
      <c r="C129" s="84">
        <f>'[2]Комплекс (УКВ)'!O11</f>
        <v>54.692857142857143</v>
      </c>
      <c r="D129" s="135"/>
    </row>
    <row r="130" spans="1:4" hidden="1">
      <c r="A130" s="78" t="s">
        <v>705</v>
      </c>
      <c r="B130" s="84">
        <f>'[2]Комплекс (УКВ)'!N12</f>
        <v>1695.030303030303</v>
      </c>
      <c r="C130" s="84">
        <f>'[2]Комплекс (УКВ)'!O12</f>
        <v>1664.7619047619048</v>
      </c>
      <c r="D130" s="135"/>
    </row>
    <row r="131" spans="1:4" hidden="1">
      <c r="A131" s="78" t="s">
        <v>111</v>
      </c>
      <c r="B131" s="84">
        <f>'[2]Комплекс (УКВ)'!N13</f>
        <v>220.36969696969697</v>
      </c>
      <c r="C131" s="84">
        <f>'[2]Комплекс (УКВ)'!O13</f>
        <v>216.4345238095238</v>
      </c>
      <c r="D131" s="135"/>
    </row>
    <row r="132" spans="1:4" hidden="1">
      <c r="A132" s="78" t="s">
        <v>680</v>
      </c>
      <c r="B132" s="84">
        <f>'[2]Комплекс (УКВ)'!N14</f>
        <v>32.633333333333333</v>
      </c>
      <c r="C132" s="84">
        <f>'[2]Комплекс (УКВ)'!O14</f>
        <v>32.050595238095241</v>
      </c>
      <c r="D132" s="135"/>
    </row>
    <row r="133" spans="1:4" hidden="1">
      <c r="A133" s="82" t="s">
        <v>723</v>
      </c>
      <c r="B133" s="86">
        <f>'[2]Комплекс (УКВ)'!N15</f>
        <v>2003.7206060606061</v>
      </c>
      <c r="C133" s="86">
        <f>'[2]Комплекс (УКВ)'!O15</f>
        <v>1967.9398809523809</v>
      </c>
      <c r="D133" s="135"/>
    </row>
    <row r="134" spans="1:4" hidden="1">
      <c r="A134" s="76" t="s">
        <v>724</v>
      </c>
      <c r="B134" s="111" t="s">
        <v>668</v>
      </c>
      <c r="C134" s="111" t="s">
        <v>668</v>
      </c>
      <c r="D134" s="135"/>
    </row>
    <row r="135" spans="1:4" hidden="1">
      <c r="A135" s="78" t="s">
        <v>717</v>
      </c>
      <c r="B135" s="84">
        <f>'[2]Комплекс (УКВ)'!N16</f>
        <v>503.21249999999998</v>
      </c>
      <c r="C135" s="84">
        <f>'[2]Комплекс (УКВ)'!O16</f>
        <v>494.2265625</v>
      </c>
      <c r="D135" s="135"/>
    </row>
    <row r="136" spans="1:4" hidden="1">
      <c r="A136" s="82" t="s">
        <v>725</v>
      </c>
      <c r="B136" s="86">
        <f>'[2]Комплекс (УКВ)'!N17</f>
        <v>503.21249999999998</v>
      </c>
      <c r="C136" s="86">
        <f>'[2]Комплекс (УКВ)'!O17</f>
        <v>494.2265625</v>
      </c>
      <c r="D136" s="135"/>
    </row>
    <row r="137" spans="1:4" hidden="1">
      <c r="A137" s="75" t="s">
        <v>726</v>
      </c>
      <c r="B137" s="86">
        <f>'[2]Комплекс (УКВ)'!N18</f>
        <v>2506.933106060606</v>
      </c>
      <c r="C137" s="86">
        <f>'[2]Комплекс (УКВ)'!O18</f>
        <v>2462.1664434523809</v>
      </c>
      <c r="D137" s="135"/>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3:E72"/>
  <sheetViews>
    <sheetView workbookViewId="0">
      <selection activeCell="F74" sqref="F74"/>
    </sheetView>
  </sheetViews>
  <sheetFormatPr defaultRowHeight="15"/>
  <cols>
    <col min="2" max="2" width="34.28515625" customWidth="1"/>
    <col min="3" max="3" width="11.42578125" customWidth="1"/>
  </cols>
  <sheetData>
    <row r="3" spans="2:5">
      <c r="B3" s="880" t="s">
        <v>1231</v>
      </c>
      <c r="C3" s="880"/>
    </row>
    <row r="4" spans="2:5">
      <c r="B4" s="881" t="s">
        <v>1232</v>
      </c>
      <c r="C4" s="881"/>
    </row>
    <row r="5" spans="2:5" ht="8.25" customHeight="1">
      <c r="B5" s="178"/>
      <c r="C5" s="178"/>
    </row>
    <row r="6" spans="2:5">
      <c r="B6" s="179" t="s">
        <v>1233</v>
      </c>
      <c r="C6" s="180">
        <v>1.1000000000000001</v>
      </c>
      <c r="E6" s="181"/>
    </row>
    <row r="7" spans="2:5" hidden="1">
      <c r="B7" s="179" t="s">
        <v>1234</v>
      </c>
      <c r="C7" s="182">
        <v>1</v>
      </c>
    </row>
    <row r="8" spans="2:5">
      <c r="B8" s="179" t="s">
        <v>1235</v>
      </c>
      <c r="C8" s="180">
        <v>1.3</v>
      </c>
    </row>
    <row r="9" spans="2:5" hidden="1">
      <c r="B9" s="179" t="s">
        <v>1236</v>
      </c>
      <c r="C9" s="182">
        <v>1</v>
      </c>
    </row>
    <row r="10" spans="2:5">
      <c r="B10" s="179" t="s">
        <v>1237</v>
      </c>
      <c r="C10" s="180">
        <v>1.3</v>
      </c>
    </row>
    <row r="11" spans="2:5">
      <c r="B11" s="179" t="s">
        <v>1238</v>
      </c>
      <c r="C11" s="180">
        <v>1.1000000000000001</v>
      </c>
    </row>
    <row r="12" spans="2:5" hidden="1">
      <c r="B12" s="179" t="s">
        <v>1239</v>
      </c>
      <c r="C12" s="182">
        <v>1</v>
      </c>
    </row>
    <row r="13" spans="2:5" hidden="1">
      <c r="B13" s="179" t="s">
        <v>1240</v>
      </c>
      <c r="C13" s="182">
        <v>1</v>
      </c>
    </row>
    <row r="14" spans="2:5" hidden="1">
      <c r="B14" s="179" t="s">
        <v>1241</v>
      </c>
      <c r="C14" s="182">
        <v>1</v>
      </c>
    </row>
    <row r="15" spans="2:5" hidden="1">
      <c r="B15" s="179" t="s">
        <v>1242</v>
      </c>
      <c r="C15" s="182">
        <v>1</v>
      </c>
    </row>
    <row r="16" spans="2:5" hidden="1">
      <c r="B16" s="179" t="s">
        <v>1243</v>
      </c>
      <c r="C16" s="182">
        <v>1</v>
      </c>
    </row>
    <row r="17" spans="2:3" hidden="1">
      <c r="B17" s="179" t="s">
        <v>1245</v>
      </c>
      <c r="C17" s="182">
        <v>1</v>
      </c>
    </row>
    <row r="18" spans="2:3" hidden="1">
      <c r="B18" s="179" t="s">
        <v>1246</v>
      </c>
      <c r="C18" s="182">
        <v>1</v>
      </c>
    </row>
    <row r="19" spans="2:3" hidden="1">
      <c r="B19" s="179" t="s">
        <v>1247</v>
      </c>
      <c r="C19" s="182">
        <v>1</v>
      </c>
    </row>
    <row r="20" spans="2:3" hidden="1">
      <c r="B20" s="179" t="s">
        <v>1248</v>
      </c>
      <c r="C20" s="182">
        <v>1</v>
      </c>
    </row>
    <row r="21" spans="2:3" hidden="1">
      <c r="B21" s="179" t="s">
        <v>1244</v>
      </c>
      <c r="C21" s="182">
        <v>1</v>
      </c>
    </row>
    <row r="22" spans="2:3" hidden="1">
      <c r="B22" s="179" t="s">
        <v>1249</v>
      </c>
      <c r="C22" s="182">
        <v>1</v>
      </c>
    </row>
    <row r="23" spans="2:3" hidden="1">
      <c r="B23" s="179" t="s">
        <v>1250</v>
      </c>
      <c r="C23" s="182">
        <v>1</v>
      </c>
    </row>
    <row r="24" spans="2:3" hidden="1">
      <c r="B24" s="179" t="s">
        <v>1251</v>
      </c>
      <c r="C24" s="182">
        <v>1</v>
      </c>
    </row>
    <row r="25" spans="2:3" hidden="1">
      <c r="B25" s="179" t="s">
        <v>1252</v>
      </c>
      <c r="C25" s="182">
        <v>1</v>
      </c>
    </row>
    <row r="26" spans="2:3" hidden="1">
      <c r="B26" s="179" t="s">
        <v>1253</v>
      </c>
      <c r="C26" s="182">
        <v>1</v>
      </c>
    </row>
    <row r="27" spans="2:3" hidden="1">
      <c r="B27" s="179" t="s">
        <v>1254</v>
      </c>
      <c r="C27" s="182">
        <v>1</v>
      </c>
    </row>
    <row r="28" spans="2:3" hidden="1">
      <c r="B28" s="179" t="s">
        <v>1255</v>
      </c>
      <c r="C28" s="182">
        <v>1</v>
      </c>
    </row>
    <row r="29" spans="2:3" hidden="1">
      <c r="B29" s="179" t="s">
        <v>1256</v>
      </c>
      <c r="C29" s="182">
        <v>1</v>
      </c>
    </row>
    <row r="30" spans="2:3" hidden="1">
      <c r="B30" s="179" t="s">
        <v>1257</v>
      </c>
      <c r="C30" s="182">
        <v>1</v>
      </c>
    </row>
    <row r="31" spans="2:3" hidden="1">
      <c r="B31" s="179" t="s">
        <v>1258</v>
      </c>
      <c r="C31" s="182">
        <v>1</v>
      </c>
    </row>
    <row r="32" spans="2:3" hidden="1">
      <c r="B32" s="179" t="s">
        <v>1259</v>
      </c>
      <c r="C32" s="182">
        <v>1</v>
      </c>
    </row>
    <row r="33" spans="2:3" hidden="1">
      <c r="B33" s="179" t="s">
        <v>1260</v>
      </c>
      <c r="C33" s="182">
        <v>1</v>
      </c>
    </row>
    <row r="34" spans="2:3" hidden="1">
      <c r="B34" s="179" t="s">
        <v>1261</v>
      </c>
      <c r="C34" s="182">
        <v>1</v>
      </c>
    </row>
    <row r="35" spans="2:3" hidden="1">
      <c r="B35" s="179" t="s">
        <v>1262</v>
      </c>
      <c r="C35" s="182">
        <v>1</v>
      </c>
    </row>
    <row r="36" spans="2:3" hidden="1">
      <c r="B36" s="179" t="s">
        <v>1263</v>
      </c>
      <c r="C36" s="182">
        <v>1</v>
      </c>
    </row>
    <row r="37" spans="2:3" hidden="1">
      <c r="B37" s="179" t="s">
        <v>1264</v>
      </c>
      <c r="C37" s="182">
        <v>1</v>
      </c>
    </row>
    <row r="38" spans="2:3" hidden="1">
      <c r="B38" s="179" t="s">
        <v>1265</v>
      </c>
      <c r="C38" s="182">
        <v>1</v>
      </c>
    </row>
    <row r="39" spans="2:3" hidden="1">
      <c r="B39" s="179" t="s">
        <v>1266</v>
      </c>
      <c r="C39" s="182">
        <v>1</v>
      </c>
    </row>
    <row r="40" spans="2:3" hidden="1">
      <c r="B40" s="179" t="s">
        <v>1267</v>
      </c>
      <c r="C40" s="182">
        <v>1</v>
      </c>
    </row>
    <row r="41" spans="2:3" hidden="1">
      <c r="B41" s="179" t="s">
        <v>1268</v>
      </c>
      <c r="C41" s="182">
        <v>1</v>
      </c>
    </row>
    <row r="42" spans="2:3" hidden="1">
      <c r="B42" s="179" t="s">
        <v>1269</v>
      </c>
      <c r="C42" s="182">
        <v>1</v>
      </c>
    </row>
    <row r="43" spans="2:3" hidden="1">
      <c r="B43" s="179" t="s">
        <v>1270</v>
      </c>
      <c r="C43" s="182">
        <v>1</v>
      </c>
    </row>
    <row r="44" spans="2:3" hidden="1">
      <c r="B44" s="179" t="s">
        <v>1267</v>
      </c>
      <c r="C44" s="182">
        <v>1</v>
      </c>
    </row>
    <row r="45" spans="2:3" hidden="1">
      <c r="B45" s="179" t="s">
        <v>1271</v>
      </c>
      <c r="C45" s="182">
        <v>1</v>
      </c>
    </row>
    <row r="46" spans="2:3" hidden="1">
      <c r="B46" s="179" t="s">
        <v>1272</v>
      </c>
      <c r="C46" s="182">
        <v>1</v>
      </c>
    </row>
    <row r="47" spans="2:3" hidden="1">
      <c r="B47" s="183" t="s">
        <v>1273</v>
      </c>
      <c r="C47" s="182">
        <v>1</v>
      </c>
    </row>
    <row r="48" spans="2:3" hidden="1">
      <c r="B48" s="184" t="s">
        <v>1274</v>
      </c>
      <c r="C48" s="182">
        <v>1</v>
      </c>
    </row>
    <row r="49" spans="2:3" hidden="1">
      <c r="B49" s="185" t="s">
        <v>1275</v>
      </c>
      <c r="C49" s="182">
        <v>1</v>
      </c>
    </row>
    <row r="50" spans="2:3" hidden="1">
      <c r="B50" s="179" t="s">
        <v>1276</v>
      </c>
      <c r="C50" s="182">
        <v>1</v>
      </c>
    </row>
    <row r="51" spans="2:3" hidden="1">
      <c r="B51" s="179" t="s">
        <v>1277</v>
      </c>
      <c r="C51" s="182">
        <v>1</v>
      </c>
    </row>
    <row r="52" spans="2:3" hidden="1">
      <c r="B52" s="179" t="s">
        <v>1278</v>
      </c>
      <c r="C52" s="182">
        <v>1</v>
      </c>
    </row>
    <row r="53" spans="2:3" hidden="1">
      <c r="B53" s="179" t="s">
        <v>1279</v>
      </c>
      <c r="C53" s="182">
        <v>1</v>
      </c>
    </row>
    <row r="54" spans="2:3" hidden="1">
      <c r="B54" s="179" t="s">
        <v>1280</v>
      </c>
      <c r="C54" s="182">
        <v>1</v>
      </c>
    </row>
    <row r="55" spans="2:3" hidden="1">
      <c r="B55" s="179" t="s">
        <v>1281</v>
      </c>
      <c r="C55" s="182">
        <v>1</v>
      </c>
    </row>
    <row r="56" spans="2:3" hidden="1">
      <c r="B56" s="179" t="s">
        <v>1282</v>
      </c>
      <c r="C56" s="182">
        <v>1</v>
      </c>
    </row>
    <row r="57" spans="2:3" hidden="1">
      <c r="B57" s="179" t="s">
        <v>1283</v>
      </c>
      <c r="C57" s="182">
        <v>1</v>
      </c>
    </row>
    <row r="58" spans="2:3">
      <c r="B58" s="179" t="s">
        <v>1284</v>
      </c>
      <c r="C58" s="180">
        <v>1.3</v>
      </c>
    </row>
    <row r="59" spans="2:3">
      <c r="B59" s="179" t="s">
        <v>1285</v>
      </c>
      <c r="C59" s="180">
        <v>1.3</v>
      </c>
    </row>
    <row r="60" spans="2:3">
      <c r="B60" s="179" t="s">
        <v>1286</v>
      </c>
      <c r="C60" s="180">
        <v>1.4</v>
      </c>
    </row>
    <row r="61" spans="2:3">
      <c r="B61" s="179" t="s">
        <v>1287</v>
      </c>
      <c r="C61" s="180">
        <v>1.2</v>
      </c>
    </row>
    <row r="62" spans="2:3">
      <c r="B62" s="186" t="s">
        <v>1288</v>
      </c>
      <c r="C62" s="180">
        <v>1.3</v>
      </c>
    </row>
    <row r="63" spans="2:3">
      <c r="B63" s="179" t="s">
        <v>1289</v>
      </c>
      <c r="C63" s="180">
        <v>1.3</v>
      </c>
    </row>
    <row r="64" spans="2:3">
      <c r="B64" s="186" t="s">
        <v>1290</v>
      </c>
      <c r="C64" s="180">
        <v>1.4</v>
      </c>
    </row>
    <row r="65" spans="2:3">
      <c r="B65" s="186" t="s">
        <v>1291</v>
      </c>
      <c r="C65" s="180">
        <v>2</v>
      </c>
    </row>
    <row r="66" spans="2:3">
      <c r="B66" s="186" t="s">
        <v>1292</v>
      </c>
      <c r="C66" s="180">
        <v>1.1000000000000001</v>
      </c>
    </row>
    <row r="67" spans="2:3">
      <c r="B67" s="186" t="s">
        <v>1293</v>
      </c>
      <c r="C67" s="180">
        <v>1.1000000000000001</v>
      </c>
    </row>
    <row r="68" spans="2:3">
      <c r="B68" s="186" t="s">
        <v>1294</v>
      </c>
      <c r="C68" s="180">
        <v>1.4</v>
      </c>
    </row>
    <row r="69" spans="2:3">
      <c r="B69" s="186" t="s">
        <v>1295</v>
      </c>
      <c r="C69" s="180">
        <v>1.4</v>
      </c>
    </row>
    <row r="70" spans="2:3">
      <c r="B70" s="186" t="s">
        <v>1296</v>
      </c>
      <c r="C70" s="180">
        <v>1.4</v>
      </c>
    </row>
    <row r="71" spans="2:3">
      <c r="B71" s="186" t="s">
        <v>1293</v>
      </c>
      <c r="C71" s="180">
        <v>1.1000000000000001</v>
      </c>
    </row>
    <row r="72" spans="2:3">
      <c r="B72" s="186" t="s">
        <v>1297</v>
      </c>
      <c r="C72" s="180">
        <v>1.4</v>
      </c>
    </row>
  </sheetData>
  <autoFilter ref="B5:C72">
    <filterColumn colId="1">
      <filters>
        <filter val="1,1"/>
        <filter val="1,2"/>
        <filter val="1,3"/>
        <filter val="1,4"/>
        <filter val="2"/>
      </filters>
    </filterColumn>
  </autoFilter>
  <mergeCells count="2">
    <mergeCell ref="B3:C3"/>
    <mergeCell ref="B4:C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00"/>
  </sheetPr>
  <dimension ref="A1:X500"/>
  <sheetViews>
    <sheetView view="pageBreakPreview" zoomScale="70" zoomScaleNormal="55" zoomScaleSheetLayoutView="70" workbookViewId="0">
      <pane xSplit="2" ySplit="8" topLeftCell="C12" activePane="bottomRight" state="frozen"/>
      <selection activeCell="B37" sqref="B37"/>
      <selection pane="topRight" activeCell="B37" sqref="B37"/>
      <selection pane="bottomLeft" activeCell="B37" sqref="B37"/>
      <selection pane="bottomRight" activeCell="I138" sqref="I138:I146"/>
    </sheetView>
  </sheetViews>
  <sheetFormatPr defaultColWidth="9.140625" defaultRowHeight="15.75" outlineLevelRow="1"/>
  <cols>
    <col min="1" max="1" width="9.7109375" style="6" customWidth="1"/>
    <col min="2" max="2" width="64.7109375" style="6" customWidth="1"/>
    <col min="3" max="3" width="71.140625" style="6" customWidth="1"/>
    <col min="4" max="4" width="13.85546875" style="6" customWidth="1"/>
    <col min="5" max="6" width="19.7109375" style="191" customWidth="1"/>
    <col min="7" max="7" width="19.28515625" style="208" customWidth="1"/>
    <col min="8" max="10" width="21.85546875" style="208" customWidth="1"/>
    <col min="11" max="21" width="17.85546875" style="208" customWidth="1"/>
    <col min="22" max="22" width="24.85546875" style="208" bestFit="1" customWidth="1"/>
    <col min="23" max="23" width="28.140625" style="208" customWidth="1"/>
    <col min="24" max="24" width="24.85546875" style="208" bestFit="1" customWidth="1"/>
    <col min="25" max="16384" width="9.140625" style="1"/>
  </cols>
  <sheetData>
    <row r="1" spans="1:24">
      <c r="A1" s="6">
        <v>1</v>
      </c>
      <c r="B1" s="6">
        <v>2</v>
      </c>
      <c r="C1" s="6">
        <v>3</v>
      </c>
      <c r="D1" s="6">
        <v>4</v>
      </c>
      <c r="E1" s="6">
        <v>5</v>
      </c>
      <c r="F1" s="6">
        <v>6</v>
      </c>
      <c r="G1" s="6">
        <v>7</v>
      </c>
      <c r="H1" s="6">
        <v>8</v>
      </c>
      <c r="I1" s="6">
        <v>9</v>
      </c>
      <c r="J1" s="6">
        <v>10</v>
      </c>
      <c r="K1" s="6">
        <v>11</v>
      </c>
      <c r="L1" s="6">
        <v>12</v>
      </c>
      <c r="M1" s="6">
        <v>13</v>
      </c>
      <c r="N1" s="6">
        <v>14</v>
      </c>
      <c r="O1" s="6">
        <v>15</v>
      </c>
      <c r="P1" s="6">
        <v>16</v>
      </c>
      <c r="Q1" s="6">
        <v>17</v>
      </c>
      <c r="R1" s="6">
        <v>18</v>
      </c>
      <c r="S1" s="6">
        <v>19</v>
      </c>
      <c r="T1" s="6">
        <v>20</v>
      </c>
      <c r="U1" s="6">
        <v>21</v>
      </c>
      <c r="V1" s="6">
        <v>22</v>
      </c>
      <c r="W1" s="6">
        <v>23</v>
      </c>
    </row>
    <row r="2" spans="1:24" s="7" customFormat="1" ht="15.75" customHeight="1">
      <c r="A2" s="209"/>
      <c r="B2" s="209"/>
      <c r="C2" s="209"/>
      <c r="D2" s="209"/>
      <c r="E2" s="210" t="s">
        <v>1572</v>
      </c>
      <c r="F2" s="210"/>
      <c r="G2" s="882" t="s">
        <v>1573</v>
      </c>
      <c r="H2" s="883"/>
      <c r="I2" s="883"/>
      <c r="J2" s="883"/>
      <c r="K2" s="883"/>
      <c r="L2" s="883"/>
      <c r="M2" s="883"/>
      <c r="N2" s="211"/>
      <c r="O2" s="211"/>
      <c r="P2" s="211"/>
      <c r="Q2" s="211"/>
      <c r="R2" s="211"/>
      <c r="S2" s="211"/>
      <c r="T2" s="211"/>
      <c r="U2" s="211"/>
      <c r="V2" s="884" t="s">
        <v>1574</v>
      </c>
      <c r="W2" s="884" t="s">
        <v>1575</v>
      </c>
      <c r="X2" s="212"/>
    </row>
    <row r="3" spans="1:24" s="7" customFormat="1" ht="15.75" customHeight="1">
      <c r="A3" s="213"/>
      <c r="B3" s="213"/>
      <c r="C3" s="213"/>
      <c r="D3" s="213"/>
      <c r="E3" s="210" t="s">
        <v>1576</v>
      </c>
      <c r="F3" s="210"/>
      <c r="G3" s="214"/>
      <c r="H3" s="887" t="s">
        <v>1577</v>
      </c>
      <c r="I3" s="888"/>
      <c r="J3" s="889"/>
      <c r="K3" s="887" t="s">
        <v>1578</v>
      </c>
      <c r="L3" s="888"/>
      <c r="M3" s="889"/>
      <c r="N3" s="215"/>
      <c r="O3" s="887" t="s">
        <v>1579</v>
      </c>
      <c r="P3" s="888"/>
      <c r="Q3" s="889"/>
      <c r="R3" s="215"/>
      <c r="S3" s="887" t="s">
        <v>1580</v>
      </c>
      <c r="T3" s="888"/>
      <c r="U3" s="889"/>
      <c r="V3" s="885"/>
      <c r="W3" s="885"/>
      <c r="X3" s="212"/>
    </row>
    <row r="4" spans="1:24" s="7" customFormat="1" ht="30.75" customHeight="1">
      <c r="A4" s="213"/>
      <c r="B4" s="213"/>
      <c r="C4" s="213"/>
      <c r="D4" s="213"/>
      <c r="E4" s="216" t="s">
        <v>1581</v>
      </c>
      <c r="F4" s="216"/>
      <c r="G4" s="214" t="s">
        <v>1582</v>
      </c>
      <c r="H4" s="887" t="s">
        <v>1583</v>
      </c>
      <c r="I4" s="888"/>
      <c r="J4" s="889"/>
      <c r="K4" s="887" t="s">
        <v>1584</v>
      </c>
      <c r="L4" s="888"/>
      <c r="M4" s="889"/>
      <c r="N4" s="214" t="s">
        <v>1585</v>
      </c>
      <c r="O4" s="887" t="s">
        <v>1586</v>
      </c>
      <c r="P4" s="888"/>
      <c r="Q4" s="889"/>
      <c r="R4" s="214" t="s">
        <v>1587</v>
      </c>
      <c r="S4" s="887" t="s">
        <v>1588</v>
      </c>
      <c r="T4" s="888"/>
      <c r="U4" s="889"/>
      <c r="V4" s="885"/>
      <c r="W4" s="885"/>
      <c r="X4" s="212"/>
    </row>
    <row r="5" spans="1:24" ht="31.5">
      <c r="A5" s="892"/>
      <c r="B5" s="892"/>
      <c r="C5" s="892"/>
      <c r="D5" s="892"/>
      <c r="E5" s="892"/>
      <c r="F5" s="217"/>
      <c r="G5" s="214" t="s">
        <v>1589</v>
      </c>
      <c r="H5" s="887">
        <v>0.97</v>
      </c>
      <c r="I5" s="888"/>
      <c r="J5" s="889"/>
      <c r="K5" s="893">
        <v>0.96499999999999997</v>
      </c>
      <c r="L5" s="894"/>
      <c r="M5" s="895"/>
      <c r="N5" s="214" t="s">
        <v>1589</v>
      </c>
      <c r="O5" s="893">
        <v>0.96</v>
      </c>
      <c r="P5" s="894"/>
      <c r="Q5" s="895"/>
      <c r="R5" s="214" t="s">
        <v>1589</v>
      </c>
      <c r="S5" s="893">
        <v>0.96</v>
      </c>
      <c r="T5" s="894"/>
      <c r="U5" s="895"/>
      <c r="V5" s="885"/>
      <c r="W5" s="885"/>
      <c r="X5" s="218"/>
    </row>
    <row r="6" spans="1:24">
      <c r="A6" s="217"/>
      <c r="B6" s="217"/>
      <c r="C6" s="217"/>
      <c r="D6" s="217"/>
      <c r="E6" s="217"/>
      <c r="F6" s="217"/>
      <c r="G6" s="214"/>
      <c r="H6" s="887">
        <v>75.58</v>
      </c>
      <c r="I6" s="888"/>
      <c r="J6" s="889"/>
      <c r="K6" s="887">
        <v>75.58</v>
      </c>
      <c r="L6" s="888"/>
      <c r="M6" s="889"/>
      <c r="N6" s="214"/>
      <c r="O6" s="887">
        <v>70.930000000000007</v>
      </c>
      <c r="P6" s="888"/>
      <c r="Q6" s="889"/>
      <c r="R6" s="214"/>
      <c r="S6" s="887">
        <v>71.92</v>
      </c>
      <c r="T6" s="888"/>
      <c r="U6" s="889"/>
      <c r="V6" s="886"/>
      <c r="W6" s="886"/>
      <c r="X6" s="218"/>
    </row>
    <row r="7" spans="1:24" ht="47.25">
      <c r="A7" s="219" t="s">
        <v>87</v>
      </c>
      <c r="B7" s="219" t="s">
        <v>83</v>
      </c>
      <c r="C7" s="219" t="s">
        <v>6</v>
      </c>
      <c r="D7" s="219" t="s">
        <v>0</v>
      </c>
      <c r="E7" s="220" t="s">
        <v>76</v>
      </c>
      <c r="F7" s="220" t="s">
        <v>1590</v>
      </c>
      <c r="G7" s="218" t="s">
        <v>1591</v>
      </c>
      <c r="H7" s="218" t="s">
        <v>1591</v>
      </c>
      <c r="I7" s="218" t="s">
        <v>673</v>
      </c>
      <c r="J7" s="218" t="s">
        <v>111</v>
      </c>
      <c r="K7" s="218" t="s">
        <v>1591</v>
      </c>
      <c r="L7" s="218" t="s">
        <v>673</v>
      </c>
      <c r="M7" s="218" t="s">
        <v>111</v>
      </c>
      <c r="N7" s="218"/>
      <c r="O7" s="218"/>
      <c r="P7" s="218"/>
      <c r="Q7" s="218"/>
      <c r="R7" s="218"/>
      <c r="S7" s="218"/>
      <c r="T7" s="218"/>
      <c r="U7" s="218"/>
      <c r="V7" s="218"/>
      <c r="W7" s="218"/>
      <c r="X7" s="218"/>
    </row>
    <row r="8" spans="1:24" s="207" customFormat="1" ht="16.5" thickBot="1">
      <c r="A8" s="65">
        <v>1</v>
      </c>
      <c r="B8" s="65">
        <v>2</v>
      </c>
      <c r="C8" s="65"/>
      <c r="D8" s="65"/>
      <c r="E8" s="155">
        <v>4</v>
      </c>
      <c r="F8" s="155"/>
      <c r="G8" s="155"/>
      <c r="H8" s="155"/>
      <c r="I8" s="155"/>
      <c r="J8" s="155"/>
      <c r="K8" s="155"/>
      <c r="L8" s="155"/>
      <c r="M8" s="155"/>
      <c r="N8" s="155"/>
      <c r="O8" s="155"/>
      <c r="P8" s="155"/>
      <c r="Q8" s="155"/>
      <c r="R8" s="155"/>
      <c r="S8" s="155"/>
      <c r="T8" s="155"/>
      <c r="U8" s="155"/>
      <c r="V8" s="155"/>
      <c r="W8" s="155"/>
      <c r="X8" s="155"/>
    </row>
    <row r="9" spans="1:24" s="7" customFormat="1" ht="18.75">
      <c r="A9" s="896" t="s">
        <v>1193</v>
      </c>
      <c r="B9" s="897"/>
      <c r="C9" s="199"/>
      <c r="D9" s="199"/>
      <c r="E9" s="160"/>
      <c r="F9" s="69"/>
      <c r="G9" s="196"/>
      <c r="H9" s="196"/>
      <c r="I9" s="196"/>
      <c r="J9" s="196"/>
      <c r="K9" s="196"/>
      <c r="L9" s="196"/>
      <c r="M9" s="196"/>
      <c r="N9" s="196"/>
      <c r="O9" s="196"/>
      <c r="P9" s="196"/>
      <c r="Q9" s="196"/>
      <c r="R9" s="196"/>
      <c r="S9" s="196"/>
      <c r="T9" s="196"/>
      <c r="U9" s="196"/>
      <c r="V9" s="196"/>
      <c r="W9" s="196"/>
      <c r="X9" s="196"/>
    </row>
    <row r="10" spans="1:24" s="7" customFormat="1" ht="18.75" outlineLevel="1">
      <c r="A10" s="890" t="s">
        <v>963</v>
      </c>
      <c r="B10" s="891"/>
      <c r="C10" s="198"/>
      <c r="D10" s="198"/>
      <c r="E10" s="221"/>
      <c r="F10" s="221"/>
      <c r="G10" s="196"/>
      <c r="H10" s="196"/>
      <c r="I10" s="196"/>
      <c r="J10" s="196"/>
      <c r="K10" s="196"/>
      <c r="L10" s="196"/>
      <c r="M10" s="196"/>
      <c r="N10" s="196"/>
      <c r="O10" s="196"/>
      <c r="P10" s="196"/>
      <c r="Q10" s="196"/>
      <c r="R10" s="196"/>
      <c r="S10" s="196"/>
      <c r="T10" s="196"/>
      <c r="U10" s="196"/>
      <c r="V10" s="196"/>
      <c r="W10" s="196"/>
      <c r="X10" s="196"/>
    </row>
    <row r="11" spans="1:24" s="7" customFormat="1" ht="189" outlineLevel="1">
      <c r="A11" s="18" t="s">
        <v>11</v>
      </c>
      <c r="B11" s="19" t="s">
        <v>1023</v>
      </c>
      <c r="C11" s="19" t="s">
        <v>1592</v>
      </c>
      <c r="D11" s="19"/>
      <c r="E11" s="21" t="s">
        <v>839</v>
      </c>
      <c r="F11" s="21"/>
      <c r="G11" s="196"/>
      <c r="H11" s="196"/>
      <c r="I11" s="196"/>
      <c r="J11" s="196"/>
      <c r="K11" s="196"/>
      <c r="L11" s="196"/>
      <c r="M11" s="196"/>
      <c r="N11" s="196"/>
      <c r="O11" s="196"/>
      <c r="P11" s="196"/>
      <c r="Q11" s="196"/>
      <c r="R11" s="196"/>
      <c r="S11" s="196"/>
      <c r="T11" s="196"/>
      <c r="U11" s="196"/>
      <c r="V11" s="196"/>
      <c r="W11" s="196"/>
      <c r="X11" s="196"/>
    </row>
    <row r="12" spans="1:24" s="7" customFormat="1" ht="189" outlineLevel="1">
      <c r="A12" s="18" t="s">
        <v>306</v>
      </c>
      <c r="B12" s="22" t="s">
        <v>1066</v>
      </c>
      <c r="C12" s="22" t="s">
        <v>1593</v>
      </c>
      <c r="D12" s="22" t="s">
        <v>307</v>
      </c>
      <c r="E12" s="21"/>
      <c r="F12" s="21" t="str">
        <f>VLOOKUP(A12,'[3]Калькулятор Индексации '!$A$12:$I$188,9,FALSE)</f>
        <v>Индексация</v>
      </c>
      <c r="G12" s="196">
        <v>1806.3307512677284</v>
      </c>
      <c r="H12" s="222">
        <v>1752.14</v>
      </c>
      <c r="I12" s="222">
        <v>1429.84</v>
      </c>
      <c r="J12" s="222">
        <v>322.3</v>
      </c>
      <c r="K12" s="196">
        <v>1743.11</v>
      </c>
      <c r="L12" s="196">
        <v>1422.47</v>
      </c>
      <c r="M12" s="196">
        <v>320.64</v>
      </c>
      <c r="N12" s="196">
        <v>1806.3307512677284</v>
      </c>
      <c r="O12" s="196">
        <v>1734.08</v>
      </c>
      <c r="P12" s="196">
        <v>1415.1</v>
      </c>
      <c r="Q12" s="196">
        <v>318.98</v>
      </c>
      <c r="R12" s="196">
        <v>1734.08</v>
      </c>
      <c r="S12" s="196">
        <v>1734.08</v>
      </c>
      <c r="T12" s="196">
        <v>1415.1</v>
      </c>
      <c r="U12" s="196">
        <v>318.98</v>
      </c>
      <c r="V12" s="223">
        <f>MIN(H12,K12,O12,S12)</f>
        <v>1734.08</v>
      </c>
      <c r="W12" s="196">
        <f>MAX(H12,K12,O12,S12)</f>
        <v>1752.14</v>
      </c>
      <c r="X12" s="196"/>
    </row>
    <row r="13" spans="1:24" s="7" customFormat="1" ht="47.25" outlineLevel="1">
      <c r="A13" s="18" t="s">
        <v>308</v>
      </c>
      <c r="B13" s="22" t="s">
        <v>1067</v>
      </c>
      <c r="C13" s="22"/>
      <c r="D13" s="22" t="s">
        <v>307</v>
      </c>
      <c r="E13" s="21" t="s">
        <v>84</v>
      </c>
      <c r="F13" s="21" t="str">
        <f>VLOOKUP(A13,'[3]Калькулятор Индексации '!$A$12:$I$188,9,FALSE)</f>
        <v>Индексация</v>
      </c>
      <c r="G13" s="196">
        <v>1607.4471327738356</v>
      </c>
      <c r="H13" s="222">
        <v>1559.22</v>
      </c>
      <c r="I13" s="222">
        <v>1297.07</v>
      </c>
      <c r="J13" s="222">
        <v>262.14999999999998</v>
      </c>
      <c r="K13" s="196">
        <v>1551.19</v>
      </c>
      <c r="L13" s="196">
        <v>1290.4000000000001</v>
      </c>
      <c r="M13" s="196">
        <v>260.79000000000002</v>
      </c>
      <c r="N13" s="196">
        <v>1607.4471327738356</v>
      </c>
      <c r="O13" s="196">
        <v>1543.15</v>
      </c>
      <c r="P13" s="196">
        <v>1283.71</v>
      </c>
      <c r="Q13" s="196">
        <v>259.44</v>
      </c>
      <c r="R13" s="196">
        <v>1543.15</v>
      </c>
      <c r="S13" s="196">
        <v>1543.15</v>
      </c>
      <c r="T13" s="196">
        <v>1283.71</v>
      </c>
      <c r="U13" s="196">
        <v>259.44</v>
      </c>
      <c r="V13" s="223">
        <f t="shared" ref="V13:V14" si="0">MIN(H13,K13,O13,S13)</f>
        <v>1543.15</v>
      </c>
      <c r="W13" s="196">
        <f t="shared" ref="W13:W14" si="1">MAX(H13,K13,O13,S13)</f>
        <v>1559.22</v>
      </c>
      <c r="X13" s="196"/>
    </row>
    <row r="14" spans="1:24" s="7" customFormat="1" ht="47.25" outlineLevel="1">
      <c r="A14" s="18" t="s">
        <v>309</v>
      </c>
      <c r="B14" s="22" t="s">
        <v>1068</v>
      </c>
      <c r="C14" s="22"/>
      <c r="D14" s="22" t="s">
        <v>307</v>
      </c>
      <c r="E14" s="21" t="s">
        <v>84</v>
      </c>
      <c r="F14" s="21" t="str">
        <f>VLOOKUP(A14,'[3]Калькулятор Индексации '!$A$12:$I$188,9,FALSE)</f>
        <v>Индексация</v>
      </c>
      <c r="G14" s="196">
        <v>1549.4619810846036</v>
      </c>
      <c r="H14" s="222">
        <v>1502.98</v>
      </c>
      <c r="I14" s="222">
        <v>1261.5</v>
      </c>
      <c r="J14" s="222">
        <v>241.48</v>
      </c>
      <c r="K14" s="196">
        <v>1495.23</v>
      </c>
      <c r="L14" s="196">
        <v>1254.99</v>
      </c>
      <c r="M14" s="196">
        <v>240.24</v>
      </c>
      <c r="N14" s="196">
        <v>1549.4619810846036</v>
      </c>
      <c r="O14" s="196">
        <v>1487.48</v>
      </c>
      <c r="P14" s="196">
        <v>1248.49</v>
      </c>
      <c r="Q14" s="196">
        <v>238.99</v>
      </c>
      <c r="R14" s="196">
        <v>1487.48</v>
      </c>
      <c r="S14" s="196">
        <v>1487.48</v>
      </c>
      <c r="T14" s="196">
        <v>1248.49</v>
      </c>
      <c r="U14" s="196">
        <v>238.99</v>
      </c>
      <c r="V14" s="223">
        <f t="shared" si="0"/>
        <v>1487.48</v>
      </c>
      <c r="W14" s="196">
        <f t="shared" si="1"/>
        <v>1502.98</v>
      </c>
      <c r="X14" s="196"/>
    </row>
    <row r="15" spans="1:24" s="7" customFormat="1" ht="141.75" outlineLevel="1">
      <c r="A15" s="18" t="s">
        <v>310</v>
      </c>
      <c r="B15" s="19" t="s">
        <v>654</v>
      </c>
      <c r="C15" s="19" t="s">
        <v>1594</v>
      </c>
      <c r="D15" s="19"/>
      <c r="E15" s="21" t="s">
        <v>869</v>
      </c>
      <c r="F15" s="21"/>
      <c r="G15" s="196"/>
      <c r="H15" s="222"/>
      <c r="I15" s="222"/>
      <c r="J15" s="222"/>
      <c r="K15" s="196"/>
      <c r="L15" s="196"/>
      <c r="M15" s="196"/>
      <c r="N15" s="196"/>
      <c r="O15" s="196"/>
      <c r="P15" s="196"/>
      <c r="Q15" s="196"/>
      <c r="R15" s="196"/>
      <c r="S15" s="196"/>
      <c r="T15" s="196"/>
      <c r="U15" s="196"/>
      <c r="V15" s="196"/>
      <c r="W15" s="223"/>
      <c r="X15" s="196"/>
    </row>
    <row r="16" spans="1:24" s="7" customFormat="1" ht="189" outlineLevel="1">
      <c r="A16" s="18" t="s">
        <v>311</v>
      </c>
      <c r="B16" s="22" t="s">
        <v>776</v>
      </c>
      <c r="C16" s="22" t="s">
        <v>1593</v>
      </c>
      <c r="D16" s="22" t="s">
        <v>307</v>
      </c>
      <c r="E16" s="21" t="s">
        <v>1063</v>
      </c>
      <c r="F16" s="21" t="str">
        <f>VLOOKUP(A16,'[3]Калькулятор Индексации '!$A$12:$I$188,9,FALSE)</f>
        <v>Индексация</v>
      </c>
      <c r="G16" s="196">
        <v>2495.5658173352931</v>
      </c>
      <c r="H16" s="222">
        <v>2420.6999999999998</v>
      </c>
      <c r="I16" s="222">
        <v>2135.14</v>
      </c>
      <c r="J16" s="222">
        <v>285.56</v>
      </c>
      <c r="K16" s="196">
        <v>2408.2199999999998</v>
      </c>
      <c r="L16" s="196">
        <v>2124.13</v>
      </c>
      <c r="M16" s="196">
        <v>284.08999999999997</v>
      </c>
      <c r="N16" s="196">
        <v>2495.5658173352931</v>
      </c>
      <c r="O16" s="196">
        <v>2395.7399999999998</v>
      </c>
      <c r="P16" s="196">
        <v>2113.12</v>
      </c>
      <c r="Q16" s="196">
        <v>282.62</v>
      </c>
      <c r="R16" s="196">
        <v>2395.7399999999998</v>
      </c>
      <c r="S16" s="196">
        <v>2395.7399999999998</v>
      </c>
      <c r="T16" s="196">
        <v>2113.12</v>
      </c>
      <c r="U16" s="196">
        <v>282.62</v>
      </c>
      <c r="V16" s="223">
        <f>MIN(H16,K16,O16,S16)</f>
        <v>2395.7399999999998</v>
      </c>
      <c r="W16" s="196">
        <f>MAX(H16,K16,O16,S16)</f>
        <v>2420.6999999999998</v>
      </c>
      <c r="X16" s="196"/>
    </row>
    <row r="17" spans="1:24" s="7" customFormat="1" ht="409.5" outlineLevel="1">
      <c r="A17" s="890" t="s">
        <v>961</v>
      </c>
      <c r="B17" s="891"/>
      <c r="C17" s="198"/>
      <c r="D17" s="198" t="s">
        <v>867</v>
      </c>
      <c r="E17" s="224"/>
      <c r="F17" s="21"/>
      <c r="G17" s="196"/>
      <c r="H17" s="222"/>
      <c r="I17" s="222"/>
      <c r="J17" s="222"/>
      <c r="K17" s="196"/>
      <c r="L17" s="196"/>
      <c r="M17" s="196"/>
      <c r="N17" s="196"/>
      <c r="O17" s="196"/>
      <c r="P17" s="196"/>
      <c r="Q17" s="196"/>
      <c r="R17" s="196"/>
      <c r="S17" s="196"/>
      <c r="T17" s="196"/>
      <c r="U17" s="196"/>
      <c r="V17" s="196"/>
      <c r="W17" s="223"/>
      <c r="X17" s="196"/>
    </row>
    <row r="18" spans="1:24" s="7" customFormat="1" ht="157.5" outlineLevel="1">
      <c r="A18" s="51" t="s">
        <v>312</v>
      </c>
      <c r="B18" s="147" t="s">
        <v>868</v>
      </c>
      <c r="C18" s="147" t="s">
        <v>1595</v>
      </c>
      <c r="D18" s="147"/>
      <c r="E18" s="10" t="s">
        <v>839</v>
      </c>
      <c r="F18" s="21"/>
      <c r="G18" s="196"/>
      <c r="H18" s="222"/>
      <c r="I18" s="222"/>
      <c r="J18" s="222"/>
      <c r="K18" s="196"/>
      <c r="L18" s="196"/>
      <c r="M18" s="196"/>
      <c r="N18" s="196"/>
      <c r="O18" s="196"/>
      <c r="P18" s="196"/>
      <c r="Q18" s="196"/>
      <c r="R18" s="196"/>
      <c r="S18" s="196"/>
      <c r="T18" s="196"/>
      <c r="U18" s="196"/>
      <c r="V18" s="196"/>
      <c r="W18" s="223"/>
      <c r="X18" s="196"/>
    </row>
    <row r="19" spans="1:24" s="7" customFormat="1" ht="47.25" outlineLevel="1">
      <c r="A19" s="112" t="s">
        <v>313</v>
      </c>
      <c r="B19" s="148" t="s">
        <v>1064</v>
      </c>
      <c r="C19" s="148"/>
      <c r="D19" s="148" t="s">
        <v>307</v>
      </c>
      <c r="E19" s="10" t="s">
        <v>84</v>
      </c>
      <c r="F19" s="21" t="str">
        <f>VLOOKUP(A19,'[3]Калькулятор Индексации '!$A$12:$I$188,9,FALSE)</f>
        <v>Индексация</v>
      </c>
      <c r="G19" s="196">
        <v>1870.5009823291241</v>
      </c>
      <c r="H19" s="222">
        <v>1814.39</v>
      </c>
      <c r="I19" s="222">
        <v>1436.8</v>
      </c>
      <c r="J19" s="222">
        <v>377.59</v>
      </c>
      <c r="K19" s="196">
        <v>1805.03</v>
      </c>
      <c r="L19" s="196">
        <v>1429.38</v>
      </c>
      <c r="M19" s="196">
        <v>375.65</v>
      </c>
      <c r="N19" s="196">
        <v>1870.5009823291241</v>
      </c>
      <c r="O19" s="196">
        <v>1795.68</v>
      </c>
      <c r="P19" s="196">
        <v>1421.98</v>
      </c>
      <c r="Q19" s="196">
        <v>373.7</v>
      </c>
      <c r="R19" s="196">
        <v>1795.68</v>
      </c>
      <c r="S19" s="196">
        <v>1795.68</v>
      </c>
      <c r="T19" s="196">
        <v>1421.98</v>
      </c>
      <c r="U19" s="196">
        <v>373.7</v>
      </c>
      <c r="V19" s="223">
        <f t="shared" ref="V19:V20" si="2">MIN(H19,K19,O19,S19)</f>
        <v>1795.68</v>
      </c>
      <c r="W19" s="196">
        <f t="shared" ref="W19:W20" si="3">MAX(H19,K19,O19,S19)</f>
        <v>1814.39</v>
      </c>
      <c r="X19" s="196"/>
    </row>
    <row r="20" spans="1:24" s="7" customFormat="1" ht="48" outlineLevel="1" thickBot="1">
      <c r="A20" s="157" t="s">
        <v>314</v>
      </c>
      <c r="B20" s="158" t="s">
        <v>1065</v>
      </c>
      <c r="C20" s="158"/>
      <c r="D20" s="158" t="s">
        <v>307</v>
      </c>
      <c r="E20" s="155" t="s">
        <v>84</v>
      </c>
      <c r="F20" s="21" t="str">
        <f>VLOOKUP(A20,'[3]Калькулятор Индексации '!$A$12:$I$188,9,FALSE)</f>
        <v>Индексация</v>
      </c>
      <c r="G20" s="196">
        <v>1669.9596945455396</v>
      </c>
      <c r="H20" s="222">
        <v>1619.86</v>
      </c>
      <c r="I20" s="222">
        <v>1316.53</v>
      </c>
      <c r="J20" s="222">
        <v>303.33</v>
      </c>
      <c r="K20" s="196">
        <v>1611.51</v>
      </c>
      <c r="L20" s="196">
        <v>1309.74</v>
      </c>
      <c r="M20" s="196">
        <v>301.77</v>
      </c>
      <c r="N20" s="196">
        <v>1669.9596945455396</v>
      </c>
      <c r="O20" s="196">
        <v>1603.16</v>
      </c>
      <c r="P20" s="196">
        <v>1302.95</v>
      </c>
      <c r="Q20" s="196">
        <v>300.20999999999998</v>
      </c>
      <c r="R20" s="196">
        <v>1603.16</v>
      </c>
      <c r="S20" s="196">
        <v>1603.16</v>
      </c>
      <c r="T20" s="196">
        <v>1302.95</v>
      </c>
      <c r="U20" s="196">
        <v>300.20999999999998</v>
      </c>
      <c r="V20" s="223">
        <f t="shared" si="2"/>
        <v>1603.16</v>
      </c>
      <c r="W20" s="196">
        <f t="shared" si="3"/>
        <v>1619.86</v>
      </c>
      <c r="X20" s="196"/>
    </row>
    <row r="21" spans="1:24" s="7" customFormat="1" ht="18.75">
      <c r="A21" s="896" t="s">
        <v>1194</v>
      </c>
      <c r="B21" s="897"/>
      <c r="C21" s="199"/>
      <c r="D21" s="199"/>
      <c r="E21" s="160"/>
      <c r="F21" s="21"/>
      <c r="G21" s="196"/>
      <c r="H21" s="222"/>
      <c r="I21" s="222"/>
      <c r="J21" s="222"/>
      <c r="K21" s="196"/>
      <c r="L21" s="196"/>
      <c r="M21" s="196"/>
      <c r="N21" s="196"/>
      <c r="O21" s="196"/>
      <c r="P21" s="196"/>
      <c r="Q21" s="196"/>
      <c r="R21" s="196"/>
      <c r="S21" s="196"/>
      <c r="T21" s="196"/>
      <c r="U21" s="196"/>
      <c r="V21" s="196"/>
      <c r="W21" s="223"/>
      <c r="X21" s="196"/>
    </row>
    <row r="22" spans="1:24" s="7" customFormat="1" ht="409.5" outlineLevel="1">
      <c r="A22" s="890" t="s">
        <v>1091</v>
      </c>
      <c r="B22" s="891"/>
      <c r="C22" s="198"/>
      <c r="D22" s="198" t="s">
        <v>1103</v>
      </c>
      <c r="E22" s="224"/>
      <c r="F22" s="21"/>
      <c r="G22" s="196"/>
      <c r="H22" s="222"/>
      <c r="I22" s="222"/>
      <c r="J22" s="222"/>
      <c r="K22" s="196"/>
      <c r="L22" s="196"/>
      <c r="M22" s="196"/>
      <c r="N22" s="196"/>
      <c r="O22" s="196"/>
      <c r="P22" s="196"/>
      <c r="Q22" s="196"/>
      <c r="R22" s="196"/>
      <c r="S22" s="196"/>
      <c r="T22" s="196"/>
      <c r="U22" s="196"/>
      <c r="V22" s="196"/>
      <c r="W22" s="223"/>
      <c r="X22" s="196"/>
    </row>
    <row r="23" spans="1:24" s="7" customFormat="1" ht="378" outlineLevel="1">
      <c r="A23" s="18" t="s">
        <v>12</v>
      </c>
      <c r="B23" s="19" t="s">
        <v>1024</v>
      </c>
      <c r="C23" s="19" t="s">
        <v>1596</v>
      </c>
      <c r="D23" s="19" t="s">
        <v>332</v>
      </c>
      <c r="E23" s="21" t="s">
        <v>840</v>
      </c>
      <c r="F23" s="21" t="str">
        <f>VLOOKUP(A23,'[3]Калькулятор Индексации '!$A$12:$I$188,9,FALSE)</f>
        <v>Индексация</v>
      </c>
      <c r="G23" s="196">
        <v>3519.6728059466659</v>
      </c>
      <c r="H23" s="222">
        <v>3414.08</v>
      </c>
      <c r="I23" s="222">
        <v>2978.91</v>
      </c>
      <c r="J23" s="222">
        <v>435.17</v>
      </c>
      <c r="K23" s="196">
        <v>3396.48</v>
      </c>
      <c r="L23" s="196">
        <v>2963.56</v>
      </c>
      <c r="M23" s="196">
        <v>432.92</v>
      </c>
      <c r="N23" s="196">
        <v>3519.6728059466659</v>
      </c>
      <c r="O23" s="196">
        <v>3378.89</v>
      </c>
      <c r="P23" s="196">
        <v>2948.21</v>
      </c>
      <c r="Q23" s="196">
        <v>430.68</v>
      </c>
      <c r="R23" s="196">
        <v>3378.89</v>
      </c>
      <c r="S23" s="196">
        <v>3378.89</v>
      </c>
      <c r="T23" s="196">
        <v>2948.21</v>
      </c>
      <c r="U23" s="196">
        <v>430.68</v>
      </c>
      <c r="V23" s="223">
        <f t="shared" ref="V23:V25" si="4">MIN(H23,K23,O23,S23)</f>
        <v>3378.89</v>
      </c>
      <c r="W23" s="196">
        <f t="shared" ref="W23:W25" si="5">MAX(H23,K23,O23,S23)</f>
        <v>3414.08</v>
      </c>
      <c r="X23" s="196"/>
    </row>
    <row r="24" spans="1:24" s="7" customFormat="1" ht="252" outlineLevel="1">
      <c r="A24" s="18" t="s">
        <v>13</v>
      </c>
      <c r="B24" s="19" t="s">
        <v>962</v>
      </c>
      <c r="C24" s="19" t="s">
        <v>1597</v>
      </c>
      <c r="D24" s="19" t="s">
        <v>332</v>
      </c>
      <c r="E24" s="21" t="s">
        <v>1598</v>
      </c>
      <c r="F24" s="21" t="str">
        <f>VLOOKUP(A24,'[3]Калькулятор Индексации '!$A$12:$I$188,9,FALSE)</f>
        <v>Индексация</v>
      </c>
      <c r="G24" s="196">
        <v>4767.4565822356799</v>
      </c>
      <c r="H24" s="222">
        <v>4624.43</v>
      </c>
      <c r="I24" s="222">
        <v>4171.8999999999996</v>
      </c>
      <c r="J24" s="222">
        <v>452.53</v>
      </c>
      <c r="K24" s="196">
        <v>4600.6000000000004</v>
      </c>
      <c r="L24" s="196">
        <v>4150.3999999999996</v>
      </c>
      <c r="M24" s="196">
        <v>450.2</v>
      </c>
      <c r="N24" s="196">
        <v>4767.4565822356799</v>
      </c>
      <c r="O24" s="196">
        <v>4576.76</v>
      </c>
      <c r="P24" s="196">
        <v>4128.9000000000005</v>
      </c>
      <c r="Q24" s="196">
        <v>447.86</v>
      </c>
      <c r="R24" s="196">
        <v>4576.76</v>
      </c>
      <c r="S24" s="196">
        <v>4576.76</v>
      </c>
      <c r="T24" s="196">
        <v>4128.9000000000005</v>
      </c>
      <c r="U24" s="196">
        <v>447.86</v>
      </c>
      <c r="V24" s="223">
        <f t="shared" si="4"/>
        <v>4576.76</v>
      </c>
      <c r="W24" s="196">
        <f t="shared" si="5"/>
        <v>4624.43</v>
      </c>
      <c r="X24" s="196"/>
    </row>
    <row r="25" spans="1:24" s="7" customFormat="1" ht="363" outlineLevel="1" thickBot="1">
      <c r="A25" s="18" t="s">
        <v>14</v>
      </c>
      <c r="B25" s="19" t="s">
        <v>727</v>
      </c>
      <c r="C25" s="19" t="s">
        <v>1599</v>
      </c>
      <c r="D25" s="19" t="s">
        <v>332</v>
      </c>
      <c r="E25" s="21" t="s">
        <v>870</v>
      </c>
      <c r="F25" s="21" t="str">
        <f>VLOOKUP(A25,'[3]Калькулятор Индексации '!$A$12:$I$188,9,FALSE)</f>
        <v>Индексация</v>
      </c>
      <c r="G25" s="196">
        <v>3450.8719772396712</v>
      </c>
      <c r="H25" s="222">
        <v>3347.35</v>
      </c>
      <c r="I25" s="222">
        <v>3172.01</v>
      </c>
      <c r="J25" s="222">
        <v>175.34</v>
      </c>
      <c r="K25" s="196">
        <v>3330.09</v>
      </c>
      <c r="L25" s="196">
        <v>3155.66</v>
      </c>
      <c r="M25" s="196">
        <v>174.43</v>
      </c>
      <c r="N25" s="196">
        <v>3450.8719772396712</v>
      </c>
      <c r="O25" s="196">
        <v>3312.84</v>
      </c>
      <c r="P25" s="196">
        <v>3139.31</v>
      </c>
      <c r="Q25" s="196">
        <v>173.53</v>
      </c>
      <c r="R25" s="196">
        <v>3312.84</v>
      </c>
      <c r="S25" s="196">
        <v>3312.84</v>
      </c>
      <c r="T25" s="196">
        <v>3139.31</v>
      </c>
      <c r="U25" s="196">
        <v>173.53</v>
      </c>
      <c r="V25" s="223">
        <f t="shared" si="4"/>
        <v>3312.84</v>
      </c>
      <c r="W25" s="196">
        <f t="shared" si="5"/>
        <v>3347.35</v>
      </c>
      <c r="X25" s="196"/>
    </row>
    <row r="26" spans="1:24" s="7" customFormat="1" ht="16.5" outlineLevel="1" thickBot="1">
      <c r="A26" s="898" t="s">
        <v>631</v>
      </c>
      <c r="B26" s="899"/>
      <c r="C26" s="899"/>
      <c r="D26" s="899"/>
      <c r="E26" s="899"/>
      <c r="F26" s="21"/>
      <c r="G26" s="196"/>
      <c r="H26" s="222"/>
      <c r="I26" s="222"/>
      <c r="J26" s="222"/>
      <c r="K26" s="196"/>
      <c r="L26" s="196"/>
      <c r="M26" s="196"/>
      <c r="N26" s="196"/>
      <c r="O26" s="196"/>
      <c r="P26" s="196"/>
      <c r="Q26" s="196"/>
      <c r="R26" s="196"/>
      <c r="S26" s="196"/>
      <c r="T26" s="196"/>
      <c r="U26" s="196"/>
      <c r="V26" s="196"/>
      <c r="W26" s="223"/>
      <c r="X26" s="196"/>
    </row>
    <row r="27" spans="1:24" s="7" customFormat="1" ht="18.75">
      <c r="A27" s="896" t="s">
        <v>1195</v>
      </c>
      <c r="B27" s="897"/>
      <c r="C27" s="199"/>
      <c r="D27" s="199"/>
      <c r="E27" s="160"/>
      <c r="F27" s="21"/>
      <c r="G27" s="196"/>
      <c r="H27" s="222"/>
      <c r="I27" s="222"/>
      <c r="J27" s="222"/>
      <c r="K27" s="196"/>
      <c r="L27" s="196"/>
      <c r="M27" s="196"/>
      <c r="N27" s="196"/>
      <c r="O27" s="196"/>
      <c r="P27" s="196"/>
      <c r="Q27" s="196"/>
      <c r="R27" s="196"/>
      <c r="S27" s="196"/>
      <c r="T27" s="196"/>
      <c r="U27" s="196"/>
      <c r="V27" s="196"/>
      <c r="W27" s="223"/>
      <c r="X27" s="196"/>
    </row>
    <row r="28" spans="1:24" s="7" customFormat="1" ht="18.75" outlineLevel="1">
      <c r="A28" s="900" t="s">
        <v>1095</v>
      </c>
      <c r="B28" s="901"/>
      <c r="C28" s="901"/>
      <c r="D28" s="901"/>
      <c r="E28" s="901"/>
      <c r="F28" s="21"/>
      <c r="G28" s="196"/>
      <c r="H28" s="222"/>
      <c r="I28" s="222"/>
      <c r="J28" s="222"/>
      <c r="K28" s="196"/>
      <c r="L28" s="196"/>
      <c r="M28" s="196"/>
      <c r="N28" s="196"/>
      <c r="O28" s="196"/>
      <c r="P28" s="196"/>
      <c r="Q28" s="196"/>
      <c r="R28" s="196"/>
      <c r="S28" s="196"/>
      <c r="T28" s="196"/>
      <c r="U28" s="196"/>
      <c r="V28" s="196"/>
      <c r="W28" s="223"/>
      <c r="X28" s="196"/>
    </row>
    <row r="29" spans="1:24" s="7" customFormat="1" ht="267.75" outlineLevel="1">
      <c r="A29" s="30" t="s">
        <v>15</v>
      </c>
      <c r="B29" s="23" t="s">
        <v>333</v>
      </c>
      <c r="C29" s="23" t="s">
        <v>1600</v>
      </c>
      <c r="D29" s="23"/>
      <c r="E29" s="26" t="s">
        <v>728</v>
      </c>
      <c r="F29" s="21"/>
      <c r="G29" s="196"/>
      <c r="H29" s="222"/>
      <c r="I29" s="222"/>
      <c r="J29" s="222"/>
      <c r="K29" s="196"/>
      <c r="L29" s="196"/>
      <c r="M29" s="196"/>
      <c r="N29" s="196"/>
      <c r="O29" s="196"/>
      <c r="P29" s="196"/>
      <c r="Q29" s="196"/>
      <c r="R29" s="196"/>
      <c r="S29" s="196"/>
      <c r="T29" s="196"/>
      <c r="U29" s="196"/>
      <c r="V29" s="196"/>
      <c r="W29" s="223"/>
      <c r="X29" s="196"/>
    </row>
    <row r="30" spans="1:24" s="7" customFormat="1" ht="47.25" outlineLevel="1">
      <c r="A30" s="193" t="s">
        <v>334</v>
      </c>
      <c r="B30" s="113" t="s">
        <v>1601</v>
      </c>
      <c r="C30" s="113"/>
      <c r="D30" s="113" t="s">
        <v>86</v>
      </c>
      <c r="E30" s="114" t="s">
        <v>84</v>
      </c>
      <c r="F30" s="21" t="str">
        <f>VLOOKUP(A30,'[3]Калькулятор Индексации '!$A$12:$I$188,9,FALSE)</f>
        <v>Индексация</v>
      </c>
      <c r="G30" s="196">
        <v>200201.19</v>
      </c>
      <c r="H30" s="222">
        <v>194195.15</v>
      </c>
      <c r="I30" s="222">
        <v>173467.49</v>
      </c>
      <c r="J30" s="222">
        <v>20727.66</v>
      </c>
      <c r="K30" s="196">
        <v>193194.15</v>
      </c>
      <c r="L30" s="196">
        <v>172573.33</v>
      </c>
      <c r="M30" s="196">
        <v>20620.82</v>
      </c>
      <c r="N30" s="196">
        <v>266270.94094381563</v>
      </c>
      <c r="O30" s="196">
        <v>255620.1</v>
      </c>
      <c r="P30" s="196">
        <v>228336.17</v>
      </c>
      <c r="Q30" s="196">
        <v>27283.93</v>
      </c>
      <c r="R30" s="196">
        <v>255620.1</v>
      </c>
      <c r="S30" s="196">
        <v>255620.1</v>
      </c>
      <c r="T30" s="196">
        <v>228336.17</v>
      </c>
      <c r="U30" s="196">
        <v>27283.93</v>
      </c>
      <c r="V30" s="223">
        <f t="shared" ref="V30:V32" si="6">MIN(H30,K30,O30,S30)</f>
        <v>193194.15</v>
      </c>
      <c r="W30" s="196">
        <f t="shared" ref="W30:W32" si="7">MAX(H30,K30,O30,S30)</f>
        <v>255620.1</v>
      </c>
      <c r="X30" s="196"/>
    </row>
    <row r="31" spans="1:24" s="7" customFormat="1" ht="47.25" outlineLevel="1">
      <c r="A31" s="193" t="s">
        <v>335</v>
      </c>
      <c r="B31" s="113" t="s">
        <v>1602</v>
      </c>
      <c r="C31" s="113"/>
      <c r="D31" s="113" t="s">
        <v>86</v>
      </c>
      <c r="E31" s="114" t="s">
        <v>84</v>
      </c>
      <c r="F31" s="21" t="str">
        <f>VLOOKUP(A31,'[3]Калькулятор Индексации '!$A$12:$I$188,9,FALSE)</f>
        <v>Индексация</v>
      </c>
      <c r="G31" s="196">
        <v>226301.18</v>
      </c>
      <c r="H31" s="222">
        <v>219512.14</v>
      </c>
      <c r="I31" s="222">
        <v>198116.82</v>
      </c>
      <c r="J31" s="222">
        <v>21395.32</v>
      </c>
      <c r="K31" s="196">
        <v>218380.64</v>
      </c>
      <c r="L31" s="196">
        <v>197095.61</v>
      </c>
      <c r="M31" s="196">
        <v>21285.03</v>
      </c>
      <c r="N31" s="196">
        <v>304443.96635059622</v>
      </c>
      <c r="O31" s="196">
        <v>292266.21000000002</v>
      </c>
      <c r="P31" s="196">
        <v>263779.73000000004</v>
      </c>
      <c r="Q31" s="196">
        <v>28486.48</v>
      </c>
      <c r="R31" s="196">
        <v>292266.21000000002</v>
      </c>
      <c r="S31" s="196">
        <v>292266.21000000002</v>
      </c>
      <c r="T31" s="196">
        <v>263779.73000000004</v>
      </c>
      <c r="U31" s="196">
        <v>28486.48</v>
      </c>
      <c r="V31" s="223">
        <f t="shared" si="6"/>
        <v>218380.64</v>
      </c>
      <c r="W31" s="196">
        <f t="shared" si="7"/>
        <v>292266.21000000002</v>
      </c>
      <c r="X31" s="196"/>
    </row>
    <row r="32" spans="1:24" s="7" customFormat="1" ht="47.25" outlineLevel="1">
      <c r="A32" s="193" t="s">
        <v>336</v>
      </c>
      <c r="B32" s="113" t="s">
        <v>1603</v>
      </c>
      <c r="C32" s="113"/>
      <c r="D32" s="113" t="s">
        <v>86</v>
      </c>
      <c r="E32" s="114" t="s">
        <v>84</v>
      </c>
      <c r="F32" s="21" t="str">
        <f>VLOOKUP(A32,'[3]Калькулятор Индексации '!$A$12:$I$188,9,FALSE)</f>
        <v>Индексация</v>
      </c>
      <c r="G32" s="196">
        <v>263665.98</v>
      </c>
      <c r="H32" s="222">
        <v>255756</v>
      </c>
      <c r="I32" s="222">
        <v>232631.86</v>
      </c>
      <c r="J32" s="222">
        <v>23124.14</v>
      </c>
      <c r="K32" s="196">
        <v>254437.67</v>
      </c>
      <c r="L32" s="196">
        <v>231432.73</v>
      </c>
      <c r="M32" s="196">
        <v>23004.94</v>
      </c>
      <c r="N32" s="196">
        <v>358741.78495080874</v>
      </c>
      <c r="O32" s="196">
        <v>344392.11</v>
      </c>
      <c r="P32" s="196">
        <v>313253.95</v>
      </c>
      <c r="Q32" s="196">
        <v>31138.16</v>
      </c>
      <c r="R32" s="196">
        <v>344392.11</v>
      </c>
      <c r="S32" s="196">
        <v>344392.11</v>
      </c>
      <c r="T32" s="196">
        <v>313253.95</v>
      </c>
      <c r="U32" s="196">
        <v>31138.16</v>
      </c>
      <c r="V32" s="223">
        <f t="shared" si="6"/>
        <v>254437.67</v>
      </c>
      <c r="W32" s="196">
        <f t="shared" si="7"/>
        <v>344392.11</v>
      </c>
      <c r="X32" s="196"/>
    </row>
    <row r="33" spans="1:24" s="7" customFormat="1" ht="330.75" outlineLevel="1">
      <c r="A33" s="30" t="s">
        <v>16</v>
      </c>
      <c r="B33" s="23" t="s">
        <v>893</v>
      </c>
      <c r="C33" s="23" t="s">
        <v>1604</v>
      </c>
      <c r="D33" s="23"/>
      <c r="E33" s="26" t="s">
        <v>728</v>
      </c>
      <c r="F33" s="21"/>
      <c r="G33" s="196"/>
      <c r="H33" s="222"/>
      <c r="I33" s="222"/>
      <c r="J33" s="222"/>
      <c r="K33" s="196"/>
      <c r="L33" s="196"/>
      <c r="M33" s="196"/>
      <c r="N33" s="196"/>
      <c r="O33" s="196"/>
      <c r="P33" s="196"/>
      <c r="Q33" s="196"/>
      <c r="R33" s="196"/>
      <c r="S33" s="196"/>
      <c r="T33" s="196"/>
      <c r="U33" s="196"/>
      <c r="V33" s="196"/>
      <c r="W33" s="223"/>
      <c r="X33" s="196"/>
    </row>
    <row r="34" spans="1:24" s="7" customFormat="1" ht="31.5" outlineLevel="1">
      <c r="A34" s="24" t="s">
        <v>337</v>
      </c>
      <c r="B34" s="25" t="s">
        <v>1601</v>
      </c>
      <c r="C34" s="25"/>
      <c r="D34" s="25" t="s">
        <v>86</v>
      </c>
      <c r="E34" s="26" t="s">
        <v>84</v>
      </c>
      <c r="F34" s="21" t="str">
        <f>VLOOKUP(A34,'[3]Калькулятор Индексации '!$A$12:$I$188,9,FALSE)</f>
        <v>Индексация</v>
      </c>
      <c r="G34" s="196">
        <v>425377.05</v>
      </c>
      <c r="H34" s="222">
        <v>412615.74</v>
      </c>
      <c r="I34" s="222">
        <v>335610.81</v>
      </c>
      <c r="J34" s="222">
        <v>77004.929999999993</v>
      </c>
      <c r="K34" s="196">
        <v>410488.85</v>
      </c>
      <c r="L34" s="196">
        <v>333880.84999999998</v>
      </c>
      <c r="M34" s="196">
        <v>76608</v>
      </c>
      <c r="N34" s="196">
        <v>507231.85755488952</v>
      </c>
      <c r="O34" s="196">
        <v>486942.58</v>
      </c>
      <c r="P34" s="196">
        <v>396066.31</v>
      </c>
      <c r="Q34" s="196">
        <v>90876.27</v>
      </c>
      <c r="R34" s="196">
        <v>486942.58</v>
      </c>
      <c r="S34" s="196">
        <v>486942.58</v>
      </c>
      <c r="T34" s="196">
        <v>396066.31</v>
      </c>
      <c r="U34" s="196">
        <v>90876.27</v>
      </c>
      <c r="V34" s="223">
        <f t="shared" ref="V34:V36" si="8">MIN(H34,K34,O34,S34)</f>
        <v>410488.85</v>
      </c>
      <c r="W34" s="196">
        <f t="shared" ref="W34:W36" si="9">MAX(H34,K34,O34,S34)</f>
        <v>486942.58</v>
      </c>
      <c r="X34" s="196"/>
    </row>
    <row r="35" spans="1:24" s="7" customFormat="1" ht="31.5" outlineLevel="1">
      <c r="A35" s="24" t="s">
        <v>338</v>
      </c>
      <c r="B35" s="25" t="s">
        <v>1602</v>
      </c>
      <c r="C35" s="25"/>
      <c r="D35" s="25" t="s">
        <v>86</v>
      </c>
      <c r="E35" s="26" t="s">
        <v>84</v>
      </c>
      <c r="F35" s="21" t="str">
        <f>VLOOKUP(A35,'[3]Калькулятор Индексации '!$A$12:$I$188,9,FALSE)</f>
        <v>Индексация</v>
      </c>
      <c r="G35" s="196">
        <v>455800.52</v>
      </c>
      <c r="H35" s="222">
        <v>442126.5</v>
      </c>
      <c r="I35" s="222">
        <v>363908.07</v>
      </c>
      <c r="J35" s="222">
        <v>78218.429999999993</v>
      </c>
      <c r="K35" s="196">
        <v>439847.5</v>
      </c>
      <c r="L35" s="196">
        <v>362032.26</v>
      </c>
      <c r="M35" s="196">
        <v>77815.240000000005</v>
      </c>
      <c r="N35" s="196">
        <v>557445.83618012734</v>
      </c>
      <c r="O35" s="196">
        <v>535148</v>
      </c>
      <c r="P35" s="196">
        <v>440472.75</v>
      </c>
      <c r="Q35" s="196">
        <v>94675.25</v>
      </c>
      <c r="R35" s="196">
        <v>535148</v>
      </c>
      <c r="S35" s="196">
        <v>535148</v>
      </c>
      <c r="T35" s="196">
        <v>440472.75</v>
      </c>
      <c r="U35" s="196">
        <v>94675.25</v>
      </c>
      <c r="V35" s="223">
        <f t="shared" si="8"/>
        <v>439847.5</v>
      </c>
      <c r="W35" s="196">
        <f t="shared" si="9"/>
        <v>535148</v>
      </c>
      <c r="X35" s="196"/>
    </row>
    <row r="36" spans="1:24" s="7" customFormat="1" ht="31.5" outlineLevel="1">
      <c r="A36" s="24" t="s">
        <v>339</v>
      </c>
      <c r="B36" s="25" t="s">
        <v>1603</v>
      </c>
      <c r="C36" s="25"/>
      <c r="D36" s="25" t="s">
        <v>86</v>
      </c>
      <c r="E36" s="26" t="s">
        <v>84</v>
      </c>
      <c r="F36" s="21" t="str">
        <f>VLOOKUP(A36,'[3]Калькулятор Индексации '!$A$12:$I$188,9,FALSE)</f>
        <v>Индексация</v>
      </c>
      <c r="G36" s="196">
        <v>515842.52</v>
      </c>
      <c r="H36" s="222">
        <v>500367.24</v>
      </c>
      <c r="I36" s="222">
        <v>415054.12</v>
      </c>
      <c r="J36" s="222">
        <v>85313.12</v>
      </c>
      <c r="K36" s="196">
        <v>497788.03</v>
      </c>
      <c r="L36" s="196">
        <v>412914.67</v>
      </c>
      <c r="M36" s="196">
        <v>84873.36</v>
      </c>
      <c r="N36" s="196">
        <v>638763.41126559745</v>
      </c>
      <c r="O36" s="196">
        <v>613212.87</v>
      </c>
      <c r="P36" s="196">
        <v>508659.45</v>
      </c>
      <c r="Q36" s="196">
        <v>104553.42</v>
      </c>
      <c r="R36" s="196">
        <v>613212.87</v>
      </c>
      <c r="S36" s="196">
        <v>613212.87</v>
      </c>
      <c r="T36" s="196">
        <v>508659.45</v>
      </c>
      <c r="U36" s="196">
        <v>104553.42</v>
      </c>
      <c r="V36" s="223">
        <f t="shared" si="8"/>
        <v>497788.03</v>
      </c>
      <c r="W36" s="196">
        <f t="shared" si="9"/>
        <v>613212.87</v>
      </c>
      <c r="X36" s="196"/>
    </row>
    <row r="37" spans="1:24" s="7" customFormat="1" ht="252" outlineLevel="1">
      <c r="A37" s="30" t="s">
        <v>17</v>
      </c>
      <c r="B37" s="23" t="s">
        <v>340</v>
      </c>
      <c r="C37" s="23" t="s">
        <v>1605</v>
      </c>
      <c r="D37" s="23"/>
      <c r="E37" s="26" t="s">
        <v>728</v>
      </c>
      <c r="F37" s="21"/>
      <c r="G37" s="196"/>
      <c r="H37" s="222"/>
      <c r="I37" s="222"/>
      <c r="J37" s="222"/>
      <c r="K37" s="196"/>
      <c r="L37" s="196"/>
      <c r="M37" s="196"/>
      <c r="N37" s="196"/>
      <c r="O37" s="196"/>
      <c r="P37" s="196"/>
      <c r="Q37" s="196"/>
      <c r="R37" s="196"/>
      <c r="S37" s="196"/>
      <c r="T37" s="196"/>
      <c r="U37" s="196"/>
      <c r="V37" s="196"/>
      <c r="W37" s="223"/>
      <c r="X37" s="196"/>
    </row>
    <row r="38" spans="1:24" s="7" customFormat="1" ht="47.25" outlineLevel="1">
      <c r="A38" s="193" t="s">
        <v>341</v>
      </c>
      <c r="B38" s="113" t="s">
        <v>1601</v>
      </c>
      <c r="C38" s="113"/>
      <c r="D38" s="113" t="s">
        <v>86</v>
      </c>
      <c r="E38" s="114" t="s">
        <v>84</v>
      </c>
      <c r="F38" s="21" t="str">
        <f>VLOOKUP(A38,'[3]Калькулятор Индексации '!$A$12:$I$188,9,FALSE)</f>
        <v>Индексация</v>
      </c>
      <c r="G38" s="196">
        <v>215088.22</v>
      </c>
      <c r="H38" s="222">
        <v>208635.57</v>
      </c>
      <c r="I38" s="222">
        <v>181051.77</v>
      </c>
      <c r="J38" s="222">
        <v>27583.8</v>
      </c>
      <c r="K38" s="196">
        <v>207560.13</v>
      </c>
      <c r="L38" s="196">
        <v>180118.51</v>
      </c>
      <c r="M38" s="196">
        <v>27441.62</v>
      </c>
      <c r="N38" s="196">
        <v>263053.7434772448</v>
      </c>
      <c r="O38" s="196">
        <v>252531.59</v>
      </c>
      <c r="P38" s="196">
        <v>219144.28</v>
      </c>
      <c r="Q38" s="196">
        <v>33387.31</v>
      </c>
      <c r="R38" s="196">
        <v>252531.59</v>
      </c>
      <c r="S38" s="196">
        <v>252531.59</v>
      </c>
      <c r="T38" s="196">
        <v>219144.28</v>
      </c>
      <c r="U38" s="196">
        <v>33387.31</v>
      </c>
      <c r="V38" s="223">
        <f t="shared" ref="V38:V40" si="10">MIN(H38,K38,O38,S38)</f>
        <v>207560.13</v>
      </c>
      <c r="W38" s="196">
        <f t="shared" ref="W38:W40" si="11">MAX(H38,K38,O38,S38)</f>
        <v>252531.59</v>
      </c>
      <c r="X38" s="196"/>
    </row>
    <row r="39" spans="1:24" s="7" customFormat="1" ht="47.25" outlineLevel="1">
      <c r="A39" s="193" t="s">
        <v>342</v>
      </c>
      <c r="B39" s="113" t="s">
        <v>1602</v>
      </c>
      <c r="C39" s="113"/>
      <c r="D39" s="113" t="s">
        <v>86</v>
      </c>
      <c r="E39" s="114" t="s">
        <v>84</v>
      </c>
      <c r="F39" s="21" t="str">
        <f>VLOOKUP(A39,'[3]Калькулятор Индексации '!$A$12:$I$188,9,FALSE)</f>
        <v>Индексация</v>
      </c>
      <c r="G39" s="196">
        <v>242284.74</v>
      </c>
      <c r="H39" s="222">
        <v>235016.2</v>
      </c>
      <c r="I39" s="222">
        <v>206750.03</v>
      </c>
      <c r="J39" s="222">
        <v>28266.17</v>
      </c>
      <c r="K39" s="196">
        <v>233804.77</v>
      </c>
      <c r="L39" s="196">
        <v>205684.3</v>
      </c>
      <c r="M39" s="196">
        <v>28120.47</v>
      </c>
      <c r="N39" s="196">
        <v>307427.02846930083</v>
      </c>
      <c r="O39" s="196">
        <v>295129.95</v>
      </c>
      <c r="P39" s="196">
        <v>259633.7</v>
      </c>
      <c r="Q39" s="196">
        <v>35496.25</v>
      </c>
      <c r="R39" s="196">
        <v>295129.95</v>
      </c>
      <c r="S39" s="196">
        <v>295129.95</v>
      </c>
      <c r="T39" s="196">
        <v>259633.7</v>
      </c>
      <c r="U39" s="196">
        <v>35496.25</v>
      </c>
      <c r="V39" s="223">
        <f t="shared" si="10"/>
        <v>233804.77</v>
      </c>
      <c r="W39" s="196">
        <f t="shared" si="11"/>
        <v>295129.95</v>
      </c>
      <c r="X39" s="196"/>
    </row>
    <row r="40" spans="1:24" s="7" customFormat="1" ht="47.25" outlineLevel="1">
      <c r="A40" s="193" t="s">
        <v>343</v>
      </c>
      <c r="B40" s="113" t="s">
        <v>1603</v>
      </c>
      <c r="C40" s="113"/>
      <c r="D40" s="113" t="s">
        <v>86</v>
      </c>
      <c r="E40" s="114" t="s">
        <v>84</v>
      </c>
      <c r="F40" s="21" t="str">
        <f>VLOOKUP(A40,'[3]Калькулятор Индексации '!$A$12:$I$188,9,FALSE)</f>
        <v>Индексация</v>
      </c>
      <c r="G40" s="196">
        <v>279473.13</v>
      </c>
      <c r="H40" s="222">
        <v>271088.94</v>
      </c>
      <c r="I40" s="222">
        <v>241084.11</v>
      </c>
      <c r="J40" s="222">
        <v>30004.83</v>
      </c>
      <c r="K40" s="196">
        <v>269691.57</v>
      </c>
      <c r="L40" s="196">
        <v>239841.4</v>
      </c>
      <c r="M40" s="196">
        <v>29850.17</v>
      </c>
      <c r="N40" s="196">
        <v>358886.56618248695</v>
      </c>
      <c r="O40" s="196">
        <v>344531.1</v>
      </c>
      <c r="P40" s="196">
        <v>306397.5</v>
      </c>
      <c r="Q40" s="196">
        <v>38133.599999999999</v>
      </c>
      <c r="R40" s="196">
        <v>344531.1</v>
      </c>
      <c r="S40" s="196">
        <v>344531.1</v>
      </c>
      <c r="T40" s="196">
        <v>306397.5</v>
      </c>
      <c r="U40" s="196">
        <v>38133.599999999999</v>
      </c>
      <c r="V40" s="223">
        <f t="shared" si="10"/>
        <v>269691.57</v>
      </c>
      <c r="W40" s="196">
        <f t="shared" si="11"/>
        <v>344531.1</v>
      </c>
      <c r="X40" s="196"/>
    </row>
    <row r="41" spans="1:24" s="7" customFormat="1" ht="31.5" outlineLevel="1">
      <c r="A41" s="30" t="s">
        <v>31</v>
      </c>
      <c r="B41" s="204" t="s">
        <v>345</v>
      </c>
      <c r="C41" s="204"/>
      <c r="D41" s="204"/>
      <c r="E41" s="225" t="s">
        <v>84</v>
      </c>
      <c r="F41" s="21"/>
      <c r="G41" s="196"/>
      <c r="H41" s="222"/>
      <c r="I41" s="222"/>
      <c r="J41" s="222"/>
      <c r="K41" s="196"/>
      <c r="L41" s="196"/>
      <c r="M41" s="196"/>
      <c r="N41" s="196"/>
      <c r="O41" s="196"/>
      <c r="P41" s="196"/>
      <c r="Q41" s="196"/>
      <c r="R41" s="196"/>
      <c r="S41" s="196"/>
      <c r="T41" s="196"/>
      <c r="U41" s="196"/>
      <c r="V41" s="196"/>
      <c r="W41" s="223"/>
      <c r="X41" s="196"/>
    </row>
    <row r="42" spans="1:24" s="7" customFormat="1" ht="173.25" outlineLevel="1">
      <c r="A42" s="24" t="s">
        <v>114</v>
      </c>
      <c r="B42" s="27" t="s">
        <v>346</v>
      </c>
      <c r="C42" s="27" t="s">
        <v>964</v>
      </c>
      <c r="D42" s="27" t="s">
        <v>347</v>
      </c>
      <c r="E42" s="26" t="s">
        <v>84</v>
      </c>
      <c r="F42" s="21"/>
      <c r="G42" s="196">
        <v>4047.73</v>
      </c>
      <c r="H42" s="222">
        <v>3926.3</v>
      </c>
      <c r="I42" s="222">
        <v>3926.3</v>
      </c>
      <c r="J42" s="222">
        <v>0</v>
      </c>
      <c r="K42" s="196">
        <v>3906.06</v>
      </c>
      <c r="L42" s="196">
        <v>3906.06</v>
      </c>
      <c r="M42" s="196">
        <v>0</v>
      </c>
      <c r="N42" s="196">
        <v>4047.73</v>
      </c>
      <c r="O42" s="196">
        <v>3885.82</v>
      </c>
      <c r="P42" s="196">
        <v>3885.82</v>
      </c>
      <c r="Q42" s="196">
        <v>0</v>
      </c>
      <c r="R42" s="196">
        <v>3885.82</v>
      </c>
      <c r="S42" s="196">
        <v>3885.82</v>
      </c>
      <c r="T42" s="196">
        <v>3885.82</v>
      </c>
      <c r="U42" s="196">
        <v>0</v>
      </c>
      <c r="V42" s="223">
        <f t="shared" ref="V42:V49" si="12">MIN(H42,K42,O42,S42)</f>
        <v>3885.82</v>
      </c>
      <c r="W42" s="196">
        <f t="shared" ref="W42:W49" si="13">MAX(H42,K42,O42,S42)</f>
        <v>3926.3</v>
      </c>
      <c r="X42" s="196"/>
    </row>
    <row r="43" spans="1:24" s="7" customFormat="1" ht="94.5" outlineLevel="1">
      <c r="A43" s="24" t="s">
        <v>115</v>
      </c>
      <c r="B43" s="27" t="s">
        <v>348</v>
      </c>
      <c r="C43" s="27"/>
      <c r="D43" s="27" t="s">
        <v>347</v>
      </c>
      <c r="E43" s="26" t="s">
        <v>84</v>
      </c>
      <c r="F43" s="21"/>
      <c r="G43" s="196">
        <v>8332.33</v>
      </c>
      <c r="H43" s="222">
        <v>8082.36</v>
      </c>
      <c r="I43" s="222">
        <v>8082.36</v>
      </c>
      <c r="J43" s="222">
        <v>0</v>
      </c>
      <c r="K43" s="196">
        <v>8040.7</v>
      </c>
      <c r="L43" s="196">
        <v>8040.7</v>
      </c>
      <c r="M43" s="196">
        <v>0</v>
      </c>
      <c r="N43" s="196">
        <v>8332.33</v>
      </c>
      <c r="O43" s="196">
        <v>7999.04</v>
      </c>
      <c r="P43" s="196">
        <v>7999.04</v>
      </c>
      <c r="Q43" s="196">
        <v>0</v>
      </c>
      <c r="R43" s="196">
        <v>7999.04</v>
      </c>
      <c r="S43" s="196">
        <v>7999.04</v>
      </c>
      <c r="T43" s="196">
        <v>7999.04</v>
      </c>
      <c r="U43" s="196">
        <v>0</v>
      </c>
      <c r="V43" s="223">
        <f t="shared" si="12"/>
        <v>7999.04</v>
      </c>
      <c r="W43" s="196">
        <f t="shared" si="13"/>
        <v>8082.36</v>
      </c>
      <c r="X43" s="196"/>
    </row>
    <row r="44" spans="1:24" s="7" customFormat="1" ht="94.5" outlineLevel="1">
      <c r="A44" s="24" t="s">
        <v>1075</v>
      </c>
      <c r="B44" s="27" t="s">
        <v>350</v>
      </c>
      <c r="C44" s="27"/>
      <c r="D44" s="27" t="s">
        <v>347</v>
      </c>
      <c r="E44" s="26" t="s">
        <v>84</v>
      </c>
      <c r="F44" s="21"/>
      <c r="G44" s="196">
        <v>12171.26</v>
      </c>
      <c r="H44" s="222">
        <v>11806.12</v>
      </c>
      <c r="I44" s="222">
        <v>11806.12</v>
      </c>
      <c r="J44" s="222">
        <v>0</v>
      </c>
      <c r="K44" s="196">
        <v>11745.27</v>
      </c>
      <c r="L44" s="196">
        <v>11745.27</v>
      </c>
      <c r="M44" s="196">
        <v>0</v>
      </c>
      <c r="N44" s="196">
        <v>12171.26</v>
      </c>
      <c r="O44" s="196">
        <v>11684.41</v>
      </c>
      <c r="P44" s="196">
        <v>11684.41</v>
      </c>
      <c r="Q44" s="196">
        <v>0</v>
      </c>
      <c r="R44" s="196">
        <v>11684.41</v>
      </c>
      <c r="S44" s="196">
        <v>11684.41</v>
      </c>
      <c r="T44" s="196">
        <v>11684.41</v>
      </c>
      <c r="U44" s="196">
        <v>0</v>
      </c>
      <c r="V44" s="223">
        <f t="shared" si="12"/>
        <v>11684.41</v>
      </c>
      <c r="W44" s="196">
        <f t="shared" si="13"/>
        <v>11806.12</v>
      </c>
      <c r="X44" s="196"/>
    </row>
    <row r="45" spans="1:24" s="7" customFormat="1" ht="94.5" outlineLevel="1">
      <c r="A45" s="24" t="s">
        <v>1076</v>
      </c>
      <c r="B45" s="27" t="s">
        <v>352</v>
      </c>
      <c r="C45" s="27"/>
      <c r="D45" s="27" t="s">
        <v>347</v>
      </c>
      <c r="E45" s="26" t="s">
        <v>84</v>
      </c>
      <c r="F45" s="21"/>
      <c r="G45" s="196">
        <v>15982.83</v>
      </c>
      <c r="H45" s="222">
        <v>15503.35</v>
      </c>
      <c r="I45" s="222">
        <v>15503.35</v>
      </c>
      <c r="J45" s="222">
        <v>0</v>
      </c>
      <c r="K45" s="196">
        <v>15423.43</v>
      </c>
      <c r="L45" s="196">
        <v>15423.43</v>
      </c>
      <c r="M45" s="196">
        <v>0</v>
      </c>
      <c r="N45" s="196">
        <v>15982.83</v>
      </c>
      <c r="O45" s="196">
        <v>15343.52</v>
      </c>
      <c r="P45" s="196">
        <v>15343.52</v>
      </c>
      <c r="Q45" s="196">
        <v>0</v>
      </c>
      <c r="R45" s="196">
        <v>15343.52</v>
      </c>
      <c r="S45" s="196">
        <v>15343.52</v>
      </c>
      <c r="T45" s="196">
        <v>15343.52</v>
      </c>
      <c r="U45" s="196">
        <v>0</v>
      </c>
      <c r="V45" s="223">
        <f t="shared" si="12"/>
        <v>15343.52</v>
      </c>
      <c r="W45" s="196">
        <f t="shared" si="13"/>
        <v>15503.35</v>
      </c>
      <c r="X45" s="196"/>
    </row>
    <row r="46" spans="1:24" s="7" customFormat="1" ht="94.5" outlineLevel="1">
      <c r="A46" s="24" t="s">
        <v>1077</v>
      </c>
      <c r="B46" s="27" t="s">
        <v>354</v>
      </c>
      <c r="C46" s="27"/>
      <c r="D46" s="27" t="s">
        <v>347</v>
      </c>
      <c r="E46" s="26" t="s">
        <v>84</v>
      </c>
      <c r="F46" s="21"/>
      <c r="G46" s="196">
        <v>19812.41</v>
      </c>
      <c r="H46" s="222">
        <v>19218.04</v>
      </c>
      <c r="I46" s="222">
        <v>19218.04</v>
      </c>
      <c r="J46" s="222">
        <v>0</v>
      </c>
      <c r="K46" s="196">
        <v>19118.98</v>
      </c>
      <c r="L46" s="196">
        <v>19118.98</v>
      </c>
      <c r="M46" s="196">
        <v>0</v>
      </c>
      <c r="N46" s="196">
        <v>19812.41</v>
      </c>
      <c r="O46" s="196">
        <v>19019.91</v>
      </c>
      <c r="P46" s="196">
        <v>19019.91</v>
      </c>
      <c r="Q46" s="196">
        <v>0</v>
      </c>
      <c r="R46" s="196">
        <v>19019.91</v>
      </c>
      <c r="S46" s="196">
        <v>19019.91</v>
      </c>
      <c r="T46" s="196">
        <v>19019.91</v>
      </c>
      <c r="U46" s="196">
        <v>0</v>
      </c>
      <c r="V46" s="223">
        <f t="shared" si="12"/>
        <v>19019.91</v>
      </c>
      <c r="W46" s="196">
        <f t="shared" si="13"/>
        <v>19218.04</v>
      </c>
      <c r="X46" s="196"/>
    </row>
    <row r="47" spans="1:24" s="7" customFormat="1" ht="94.5" outlineLevel="1">
      <c r="A47" s="24" t="s">
        <v>1078</v>
      </c>
      <c r="B47" s="27" t="s">
        <v>356</v>
      </c>
      <c r="C47" s="27"/>
      <c r="D47" s="27" t="s">
        <v>347</v>
      </c>
      <c r="E47" s="26" t="s">
        <v>84</v>
      </c>
      <c r="F47" s="21"/>
      <c r="G47" s="196">
        <v>23623.98</v>
      </c>
      <c r="H47" s="222">
        <v>22915.26</v>
      </c>
      <c r="I47" s="222">
        <v>22915.26</v>
      </c>
      <c r="J47" s="222">
        <v>0</v>
      </c>
      <c r="K47" s="196">
        <v>22797.14</v>
      </c>
      <c r="L47" s="196">
        <v>22797.14</v>
      </c>
      <c r="M47" s="196">
        <v>0</v>
      </c>
      <c r="N47" s="196">
        <v>23623.98</v>
      </c>
      <c r="O47" s="196">
        <v>22679.02</v>
      </c>
      <c r="P47" s="196">
        <v>22679.02</v>
      </c>
      <c r="Q47" s="196">
        <v>0</v>
      </c>
      <c r="R47" s="196">
        <v>22679.02</v>
      </c>
      <c r="S47" s="196">
        <v>22679.02</v>
      </c>
      <c r="T47" s="196">
        <v>22679.02</v>
      </c>
      <c r="U47" s="196">
        <v>0</v>
      </c>
      <c r="V47" s="223">
        <f t="shared" si="12"/>
        <v>22679.02</v>
      </c>
      <c r="W47" s="196">
        <f t="shared" si="13"/>
        <v>22915.26</v>
      </c>
      <c r="X47" s="196"/>
    </row>
    <row r="48" spans="1:24" s="7" customFormat="1" ht="94.5" outlineLevel="1">
      <c r="A48" s="24" t="s">
        <v>1079</v>
      </c>
      <c r="B48" s="27" t="s">
        <v>358</v>
      </c>
      <c r="C48" s="27"/>
      <c r="D48" s="27" t="s">
        <v>347</v>
      </c>
      <c r="E48" s="26" t="s">
        <v>84</v>
      </c>
      <c r="F48" s="21"/>
      <c r="G48" s="196">
        <v>27453.55</v>
      </c>
      <c r="H48" s="222">
        <v>26629.94</v>
      </c>
      <c r="I48" s="222">
        <v>26629.94</v>
      </c>
      <c r="J48" s="222">
        <v>0</v>
      </c>
      <c r="K48" s="196">
        <v>26492.68</v>
      </c>
      <c r="L48" s="196">
        <v>26492.68</v>
      </c>
      <c r="M48" s="196">
        <v>0</v>
      </c>
      <c r="N48" s="196">
        <v>27453.55</v>
      </c>
      <c r="O48" s="196">
        <v>26355.41</v>
      </c>
      <c r="P48" s="196">
        <v>26355.41</v>
      </c>
      <c r="Q48" s="196">
        <v>0</v>
      </c>
      <c r="R48" s="196">
        <v>26355.41</v>
      </c>
      <c r="S48" s="196">
        <v>26355.41</v>
      </c>
      <c r="T48" s="196">
        <v>26355.41</v>
      </c>
      <c r="U48" s="196">
        <v>0</v>
      </c>
      <c r="V48" s="223">
        <f t="shared" si="12"/>
        <v>26355.41</v>
      </c>
      <c r="W48" s="196">
        <f t="shared" si="13"/>
        <v>26629.94</v>
      </c>
      <c r="X48" s="196"/>
    </row>
    <row r="49" spans="1:24" s="7" customFormat="1" ht="94.5" outlineLevel="1">
      <c r="A49" s="24" t="s">
        <v>1080</v>
      </c>
      <c r="B49" s="27" t="s">
        <v>360</v>
      </c>
      <c r="C49" s="27"/>
      <c r="D49" s="27" t="s">
        <v>347</v>
      </c>
      <c r="E49" s="26" t="s">
        <v>84</v>
      </c>
      <c r="F49" s="21"/>
      <c r="G49" s="196">
        <v>31269.439999999999</v>
      </c>
      <c r="H49" s="222">
        <v>30331.360000000001</v>
      </c>
      <c r="I49" s="222">
        <v>30331.360000000001</v>
      </c>
      <c r="J49" s="222">
        <v>0</v>
      </c>
      <c r="K49" s="196">
        <v>30175.01</v>
      </c>
      <c r="L49" s="196">
        <v>30175.01</v>
      </c>
      <c r="M49" s="196">
        <v>0</v>
      </c>
      <c r="N49" s="196">
        <v>31269.439999999999</v>
      </c>
      <c r="O49" s="196">
        <v>30018.66</v>
      </c>
      <c r="P49" s="196">
        <v>30018.66</v>
      </c>
      <c r="Q49" s="196">
        <v>0</v>
      </c>
      <c r="R49" s="196">
        <v>30018.66</v>
      </c>
      <c r="S49" s="196">
        <v>30018.66</v>
      </c>
      <c r="T49" s="196">
        <v>30018.66</v>
      </c>
      <c r="U49" s="196">
        <v>0</v>
      </c>
      <c r="V49" s="223">
        <f t="shared" si="12"/>
        <v>30018.66</v>
      </c>
      <c r="W49" s="196">
        <f t="shared" si="13"/>
        <v>30331.360000000001</v>
      </c>
      <c r="X49" s="196"/>
    </row>
    <row r="50" spans="1:24" s="7" customFormat="1" outlineLevel="1">
      <c r="A50" s="30" t="s">
        <v>32</v>
      </c>
      <c r="B50" s="204" t="s">
        <v>361</v>
      </c>
      <c r="C50" s="204"/>
      <c r="D50" s="204"/>
      <c r="E50" s="225" t="s">
        <v>84</v>
      </c>
      <c r="F50" s="21"/>
      <c r="G50" s="196"/>
      <c r="H50" s="222"/>
      <c r="I50" s="222"/>
      <c r="J50" s="222"/>
      <c r="K50" s="196"/>
      <c r="L50" s="196"/>
      <c r="M50" s="196"/>
      <c r="N50" s="196"/>
      <c r="O50" s="196"/>
      <c r="P50" s="196"/>
      <c r="Q50" s="196"/>
      <c r="R50" s="196"/>
      <c r="S50" s="196"/>
      <c r="T50" s="196"/>
      <c r="U50" s="196"/>
      <c r="V50" s="196"/>
      <c r="W50" s="223"/>
      <c r="X50" s="196"/>
    </row>
    <row r="51" spans="1:24" s="7" customFormat="1" ht="173.25" outlineLevel="1">
      <c r="A51" s="24" t="s">
        <v>136</v>
      </c>
      <c r="B51" s="27" t="s">
        <v>346</v>
      </c>
      <c r="C51" s="27" t="s">
        <v>965</v>
      </c>
      <c r="D51" s="27" t="s">
        <v>347</v>
      </c>
      <c r="E51" s="26" t="s">
        <v>84</v>
      </c>
      <c r="F51" s="21"/>
      <c r="G51" s="196">
        <v>2355.77</v>
      </c>
      <c r="H51" s="222">
        <v>2285.1</v>
      </c>
      <c r="I51" s="222">
        <v>2285.1</v>
      </c>
      <c r="J51" s="222">
        <v>0</v>
      </c>
      <c r="K51" s="196">
        <v>2273.3200000000002</v>
      </c>
      <c r="L51" s="196">
        <v>2273.3200000000002</v>
      </c>
      <c r="M51" s="196">
        <v>0</v>
      </c>
      <c r="N51" s="196">
        <v>2355.77</v>
      </c>
      <c r="O51" s="196">
        <v>2261.54</v>
      </c>
      <c r="P51" s="196">
        <v>2261.54</v>
      </c>
      <c r="Q51" s="196">
        <v>0</v>
      </c>
      <c r="R51" s="196">
        <v>2261.54</v>
      </c>
      <c r="S51" s="196">
        <v>2261.54</v>
      </c>
      <c r="T51" s="196">
        <v>2261.54</v>
      </c>
      <c r="U51" s="196">
        <v>0</v>
      </c>
      <c r="V51" s="223">
        <f t="shared" ref="V51:V58" si="14">MIN(H51,K51,O51,S51)</f>
        <v>2261.54</v>
      </c>
      <c r="W51" s="196">
        <f t="shared" ref="W51:W58" si="15">MAX(H51,K51,O51,S51)</f>
        <v>2285.1</v>
      </c>
      <c r="X51" s="196"/>
    </row>
    <row r="52" spans="1:24" s="7" customFormat="1" ht="94.5" outlineLevel="1">
      <c r="A52" s="24" t="s">
        <v>137</v>
      </c>
      <c r="B52" s="27" t="s">
        <v>348</v>
      </c>
      <c r="C52" s="27"/>
      <c r="D52" s="27" t="s">
        <v>347</v>
      </c>
      <c r="E52" s="26" t="s">
        <v>84</v>
      </c>
      <c r="F52" s="21"/>
      <c r="G52" s="196">
        <v>4015.33</v>
      </c>
      <c r="H52" s="222">
        <v>3894.87</v>
      </c>
      <c r="I52" s="222">
        <v>3894.87</v>
      </c>
      <c r="J52" s="222">
        <v>0</v>
      </c>
      <c r="K52" s="196">
        <v>3874.79</v>
      </c>
      <c r="L52" s="196">
        <v>3874.79</v>
      </c>
      <c r="M52" s="196">
        <v>0</v>
      </c>
      <c r="N52" s="196">
        <v>4015.33</v>
      </c>
      <c r="O52" s="196">
        <v>3854.72</v>
      </c>
      <c r="P52" s="196">
        <v>3854.72</v>
      </c>
      <c r="Q52" s="196">
        <v>0</v>
      </c>
      <c r="R52" s="196">
        <v>3854.72</v>
      </c>
      <c r="S52" s="196">
        <v>3854.72</v>
      </c>
      <c r="T52" s="196">
        <v>3854.72</v>
      </c>
      <c r="U52" s="196">
        <v>0</v>
      </c>
      <c r="V52" s="223">
        <f t="shared" si="14"/>
        <v>3854.72</v>
      </c>
      <c r="W52" s="196">
        <f t="shared" si="15"/>
        <v>3894.87</v>
      </c>
      <c r="X52" s="196"/>
    </row>
    <row r="53" spans="1:24" s="7" customFormat="1" ht="94.5" outlineLevel="1">
      <c r="A53" s="24" t="s">
        <v>349</v>
      </c>
      <c r="B53" s="27" t="s">
        <v>350</v>
      </c>
      <c r="C53" s="27"/>
      <c r="D53" s="27" t="s">
        <v>347</v>
      </c>
      <c r="E53" s="26" t="s">
        <v>84</v>
      </c>
      <c r="F53" s="21"/>
      <c r="G53" s="196">
        <v>5679.92</v>
      </c>
      <c r="H53" s="222">
        <v>5509.52</v>
      </c>
      <c r="I53" s="222">
        <v>5509.52</v>
      </c>
      <c r="J53" s="222">
        <v>0</v>
      </c>
      <c r="K53" s="196">
        <v>5481.12</v>
      </c>
      <c r="L53" s="196">
        <v>5481.12</v>
      </c>
      <c r="M53" s="196">
        <v>0</v>
      </c>
      <c r="N53" s="196">
        <v>5679.92</v>
      </c>
      <c r="O53" s="196">
        <v>5452.72</v>
      </c>
      <c r="P53" s="196">
        <v>5452.72</v>
      </c>
      <c r="Q53" s="196">
        <v>0</v>
      </c>
      <c r="R53" s="196">
        <v>5452.72</v>
      </c>
      <c r="S53" s="196">
        <v>5452.72</v>
      </c>
      <c r="T53" s="196">
        <v>5452.72</v>
      </c>
      <c r="U53" s="196">
        <v>0</v>
      </c>
      <c r="V53" s="223">
        <f t="shared" si="14"/>
        <v>5452.72</v>
      </c>
      <c r="W53" s="196">
        <f t="shared" si="15"/>
        <v>5509.52</v>
      </c>
      <c r="X53" s="196"/>
    </row>
    <row r="54" spans="1:24" s="7" customFormat="1" ht="94.5" outlineLevel="1">
      <c r="A54" s="24" t="s">
        <v>351</v>
      </c>
      <c r="B54" s="27" t="s">
        <v>352</v>
      </c>
      <c r="C54" s="27"/>
      <c r="D54" s="27" t="s">
        <v>347</v>
      </c>
      <c r="E54" s="26" t="s">
        <v>84</v>
      </c>
      <c r="F54" s="21"/>
      <c r="G54" s="196">
        <v>7344.51</v>
      </c>
      <c r="H54" s="222">
        <v>7124.17</v>
      </c>
      <c r="I54" s="222">
        <v>7124.17</v>
      </c>
      <c r="J54" s="222">
        <v>0</v>
      </c>
      <c r="K54" s="196">
        <v>7087.45</v>
      </c>
      <c r="L54" s="196">
        <v>7087.45</v>
      </c>
      <c r="M54" s="196">
        <v>0</v>
      </c>
      <c r="N54" s="196">
        <v>7344.51</v>
      </c>
      <c r="O54" s="196">
        <v>7050.73</v>
      </c>
      <c r="P54" s="196">
        <v>7050.73</v>
      </c>
      <c r="Q54" s="196">
        <v>0</v>
      </c>
      <c r="R54" s="196">
        <v>7050.73</v>
      </c>
      <c r="S54" s="196">
        <v>7050.73</v>
      </c>
      <c r="T54" s="196">
        <v>7050.73</v>
      </c>
      <c r="U54" s="196">
        <v>0</v>
      </c>
      <c r="V54" s="223">
        <f t="shared" si="14"/>
        <v>7050.73</v>
      </c>
      <c r="W54" s="196">
        <f t="shared" si="15"/>
        <v>7124.17</v>
      </c>
      <c r="X54" s="196"/>
    </row>
    <row r="55" spans="1:24" s="7" customFormat="1" ht="94.5" outlineLevel="1">
      <c r="A55" s="24" t="s">
        <v>353</v>
      </c>
      <c r="B55" s="27" t="s">
        <v>354</v>
      </c>
      <c r="C55" s="27"/>
      <c r="D55" s="27" t="s">
        <v>347</v>
      </c>
      <c r="E55" s="26" t="s">
        <v>84</v>
      </c>
      <c r="F55" s="21"/>
      <c r="G55" s="196">
        <v>10618.26</v>
      </c>
      <c r="H55" s="222">
        <v>10299.709999999999</v>
      </c>
      <c r="I55" s="222">
        <v>10299.709999999999</v>
      </c>
      <c r="J55" s="222">
        <v>0</v>
      </c>
      <c r="K55" s="196">
        <v>10246.620000000001</v>
      </c>
      <c r="L55" s="196">
        <v>10246.620000000001</v>
      </c>
      <c r="M55" s="196">
        <v>0</v>
      </c>
      <c r="N55" s="196">
        <v>10618.26</v>
      </c>
      <c r="O55" s="196">
        <v>10193.530000000001</v>
      </c>
      <c r="P55" s="196">
        <v>10193.530000000001</v>
      </c>
      <c r="Q55" s="196">
        <v>0</v>
      </c>
      <c r="R55" s="196">
        <v>10193.530000000001</v>
      </c>
      <c r="S55" s="196">
        <v>10193.530000000001</v>
      </c>
      <c r="T55" s="196">
        <v>10193.530000000001</v>
      </c>
      <c r="U55" s="196">
        <v>0</v>
      </c>
      <c r="V55" s="223">
        <f t="shared" si="14"/>
        <v>10193.530000000001</v>
      </c>
      <c r="W55" s="196">
        <f t="shared" si="15"/>
        <v>10299.709999999999</v>
      </c>
      <c r="X55" s="196"/>
    </row>
    <row r="56" spans="1:24" s="7" customFormat="1" ht="94.5" outlineLevel="1">
      <c r="A56" s="24" t="s">
        <v>355</v>
      </c>
      <c r="B56" s="27" t="s">
        <v>365</v>
      </c>
      <c r="C56" s="27"/>
      <c r="D56" s="27" t="s">
        <v>347</v>
      </c>
      <c r="E56" s="26" t="s">
        <v>84</v>
      </c>
      <c r="F56" s="21"/>
      <c r="G56" s="196">
        <v>12278.54</v>
      </c>
      <c r="H56" s="222">
        <v>11910.18</v>
      </c>
      <c r="I56" s="222">
        <v>11910.18</v>
      </c>
      <c r="J56" s="222">
        <v>0</v>
      </c>
      <c r="K56" s="196">
        <v>11848.79</v>
      </c>
      <c r="L56" s="196">
        <v>11848.79</v>
      </c>
      <c r="M56" s="196">
        <v>0</v>
      </c>
      <c r="N56" s="196">
        <v>12278.54</v>
      </c>
      <c r="O56" s="196">
        <v>11787.4</v>
      </c>
      <c r="P56" s="196">
        <v>11787.4</v>
      </c>
      <c r="Q56" s="196">
        <v>0</v>
      </c>
      <c r="R56" s="196">
        <v>11787.4</v>
      </c>
      <c r="S56" s="196">
        <v>11787.4</v>
      </c>
      <c r="T56" s="196">
        <v>11787.4</v>
      </c>
      <c r="U56" s="196">
        <v>0</v>
      </c>
      <c r="V56" s="223">
        <f t="shared" si="14"/>
        <v>11787.4</v>
      </c>
      <c r="W56" s="196">
        <f t="shared" si="15"/>
        <v>11910.18</v>
      </c>
      <c r="X56" s="196"/>
    </row>
    <row r="57" spans="1:24" s="7" customFormat="1" ht="94.5" outlineLevel="1">
      <c r="A57" s="24" t="s">
        <v>357</v>
      </c>
      <c r="B57" s="27" t="s">
        <v>358</v>
      </c>
      <c r="C57" s="27"/>
      <c r="D57" s="27" t="s">
        <v>347</v>
      </c>
      <c r="E57" s="26" t="s">
        <v>84</v>
      </c>
      <c r="F57" s="21"/>
      <c r="G57" s="196">
        <v>13956.81</v>
      </c>
      <c r="H57" s="222">
        <v>13538.11</v>
      </c>
      <c r="I57" s="222">
        <v>13538.11</v>
      </c>
      <c r="J57" s="222">
        <v>0</v>
      </c>
      <c r="K57" s="196">
        <v>13468.32</v>
      </c>
      <c r="L57" s="196">
        <v>13468.32</v>
      </c>
      <c r="M57" s="196">
        <v>0</v>
      </c>
      <c r="N57" s="196">
        <v>13956.81</v>
      </c>
      <c r="O57" s="196">
        <v>13398.54</v>
      </c>
      <c r="P57" s="196">
        <v>13398.54</v>
      </c>
      <c r="Q57" s="196">
        <v>0</v>
      </c>
      <c r="R57" s="196">
        <v>13398.54</v>
      </c>
      <c r="S57" s="196">
        <v>13398.54</v>
      </c>
      <c r="T57" s="196">
        <v>13398.54</v>
      </c>
      <c r="U57" s="196">
        <v>0</v>
      </c>
      <c r="V57" s="223">
        <f t="shared" si="14"/>
        <v>13398.54</v>
      </c>
      <c r="W57" s="196">
        <f t="shared" si="15"/>
        <v>13538.11</v>
      </c>
      <c r="X57" s="196"/>
    </row>
    <row r="58" spans="1:24" s="7" customFormat="1" ht="94.5" outlineLevel="1">
      <c r="A58" s="24" t="s">
        <v>359</v>
      </c>
      <c r="B58" s="27" t="s">
        <v>360</v>
      </c>
      <c r="C58" s="27"/>
      <c r="D58" s="27" t="s">
        <v>347</v>
      </c>
      <c r="E58" s="26" t="s">
        <v>84</v>
      </c>
      <c r="F58" s="21"/>
      <c r="G58" s="196">
        <v>15616.36</v>
      </c>
      <c r="H58" s="222">
        <v>15147.87</v>
      </c>
      <c r="I58" s="222">
        <v>15147.87</v>
      </c>
      <c r="J58" s="222">
        <v>0</v>
      </c>
      <c r="K58" s="196">
        <v>15069.79</v>
      </c>
      <c r="L58" s="196">
        <v>15069.79</v>
      </c>
      <c r="M58" s="196">
        <v>0</v>
      </c>
      <c r="N58" s="196">
        <v>15616.36</v>
      </c>
      <c r="O58" s="196">
        <v>14991.71</v>
      </c>
      <c r="P58" s="196">
        <v>14991.71</v>
      </c>
      <c r="Q58" s="196">
        <v>0</v>
      </c>
      <c r="R58" s="196">
        <v>14991.71</v>
      </c>
      <c r="S58" s="196">
        <v>14991.71</v>
      </c>
      <c r="T58" s="196">
        <v>14991.71</v>
      </c>
      <c r="U58" s="196">
        <v>0</v>
      </c>
      <c r="V58" s="223">
        <f t="shared" si="14"/>
        <v>14991.71</v>
      </c>
      <c r="W58" s="196">
        <f t="shared" si="15"/>
        <v>15147.87</v>
      </c>
      <c r="X58" s="196"/>
    </row>
    <row r="59" spans="1:24" s="7" customFormat="1" ht="31.5" outlineLevel="1">
      <c r="A59" s="30" t="s">
        <v>33</v>
      </c>
      <c r="B59" s="204" t="s">
        <v>368</v>
      </c>
      <c r="C59" s="204"/>
      <c r="D59" s="204"/>
      <c r="E59" s="25" t="s">
        <v>84</v>
      </c>
      <c r="F59" s="21"/>
      <c r="G59" s="196"/>
      <c r="H59" s="222"/>
      <c r="I59" s="222"/>
      <c r="J59" s="222"/>
      <c r="K59" s="196"/>
      <c r="L59" s="196"/>
      <c r="M59" s="196"/>
      <c r="N59" s="196"/>
      <c r="O59" s="196"/>
      <c r="P59" s="196"/>
      <c r="Q59" s="196"/>
      <c r="R59" s="196"/>
      <c r="S59" s="196"/>
      <c r="T59" s="196"/>
      <c r="U59" s="196"/>
      <c r="V59" s="196"/>
      <c r="W59" s="223"/>
      <c r="X59" s="196"/>
    </row>
    <row r="60" spans="1:24" s="7" customFormat="1" ht="173.25" outlineLevel="1">
      <c r="A60" s="24" t="s">
        <v>141</v>
      </c>
      <c r="B60" s="27" t="s">
        <v>346</v>
      </c>
      <c r="C60" s="27" t="s">
        <v>966</v>
      </c>
      <c r="D60" s="27" t="s">
        <v>347</v>
      </c>
      <c r="E60" s="26" t="s">
        <v>84</v>
      </c>
      <c r="F60" s="21"/>
      <c r="G60" s="196">
        <v>5836.67</v>
      </c>
      <c r="H60" s="222">
        <v>5661.57</v>
      </c>
      <c r="I60" s="222">
        <v>5661.57</v>
      </c>
      <c r="J60" s="222">
        <v>0</v>
      </c>
      <c r="K60" s="196">
        <v>5632.39</v>
      </c>
      <c r="L60" s="196">
        <v>5632.39</v>
      </c>
      <c r="M60" s="196">
        <v>0</v>
      </c>
      <c r="N60" s="196">
        <v>5836.67</v>
      </c>
      <c r="O60" s="196">
        <v>5603.2</v>
      </c>
      <c r="P60" s="196">
        <v>5603.2</v>
      </c>
      <c r="Q60" s="196">
        <v>0</v>
      </c>
      <c r="R60" s="196">
        <v>5603.2</v>
      </c>
      <c r="S60" s="196">
        <v>5603.2</v>
      </c>
      <c r="T60" s="196">
        <v>5603.2</v>
      </c>
      <c r="U60" s="196">
        <v>0</v>
      </c>
      <c r="V60" s="223">
        <f t="shared" ref="V60:V68" si="16">MIN(H60,K60,O60,S60)</f>
        <v>5603.2</v>
      </c>
      <c r="W60" s="196">
        <f t="shared" ref="W60:W68" si="17">MAX(H60,K60,O60,S60)</f>
        <v>5661.57</v>
      </c>
      <c r="X60" s="196"/>
    </row>
    <row r="61" spans="1:24" s="7" customFormat="1" ht="94.5" outlineLevel="1">
      <c r="A61" s="24" t="s">
        <v>142</v>
      </c>
      <c r="B61" s="27" t="s">
        <v>348</v>
      </c>
      <c r="C61" s="27"/>
      <c r="D61" s="27" t="s">
        <v>347</v>
      </c>
      <c r="E61" s="26" t="s">
        <v>84</v>
      </c>
      <c r="F61" s="21"/>
      <c r="G61" s="196">
        <v>9965.02</v>
      </c>
      <c r="H61" s="222">
        <v>9666.07</v>
      </c>
      <c r="I61" s="222">
        <v>9666.07</v>
      </c>
      <c r="J61" s="222">
        <v>0</v>
      </c>
      <c r="K61" s="196">
        <v>9616.24</v>
      </c>
      <c r="L61" s="196">
        <v>9616.24</v>
      </c>
      <c r="M61" s="196">
        <v>0</v>
      </c>
      <c r="N61" s="196">
        <v>9965.02</v>
      </c>
      <c r="O61" s="196">
        <v>9566.42</v>
      </c>
      <c r="P61" s="196">
        <v>9566.42</v>
      </c>
      <c r="Q61" s="196">
        <v>0</v>
      </c>
      <c r="R61" s="196">
        <v>9566.42</v>
      </c>
      <c r="S61" s="196">
        <v>9566.42</v>
      </c>
      <c r="T61" s="196">
        <v>9566.42</v>
      </c>
      <c r="U61" s="196">
        <v>0</v>
      </c>
      <c r="V61" s="223">
        <f t="shared" si="16"/>
        <v>9566.42</v>
      </c>
      <c r="W61" s="196">
        <f t="shared" si="17"/>
        <v>9666.07</v>
      </c>
      <c r="X61" s="196"/>
    </row>
    <row r="62" spans="1:24" s="7" customFormat="1" ht="94.5" outlineLevel="1">
      <c r="A62" s="24" t="s">
        <v>143</v>
      </c>
      <c r="B62" s="27" t="s">
        <v>350</v>
      </c>
      <c r="C62" s="27"/>
      <c r="D62" s="27" t="s">
        <v>347</v>
      </c>
      <c r="E62" s="26" t="s">
        <v>84</v>
      </c>
      <c r="F62" s="21"/>
      <c r="G62" s="196">
        <v>14093.38</v>
      </c>
      <c r="H62" s="222">
        <v>13670.58</v>
      </c>
      <c r="I62" s="222">
        <v>13670.58</v>
      </c>
      <c r="J62" s="222">
        <v>0</v>
      </c>
      <c r="K62" s="196">
        <v>13600.11</v>
      </c>
      <c r="L62" s="196">
        <v>13600.11</v>
      </c>
      <c r="M62" s="196">
        <v>0</v>
      </c>
      <c r="N62" s="196">
        <v>14093.38</v>
      </c>
      <c r="O62" s="196">
        <v>13529.64</v>
      </c>
      <c r="P62" s="196">
        <v>13529.64</v>
      </c>
      <c r="Q62" s="196">
        <v>0</v>
      </c>
      <c r="R62" s="196">
        <v>13529.64</v>
      </c>
      <c r="S62" s="196">
        <v>13529.64</v>
      </c>
      <c r="T62" s="196">
        <v>13529.64</v>
      </c>
      <c r="U62" s="196">
        <v>0</v>
      </c>
      <c r="V62" s="223">
        <f t="shared" si="16"/>
        <v>13529.64</v>
      </c>
      <c r="W62" s="196">
        <f t="shared" si="17"/>
        <v>13670.58</v>
      </c>
      <c r="X62" s="196"/>
    </row>
    <row r="63" spans="1:24" s="7" customFormat="1" ht="94.5" outlineLevel="1">
      <c r="A63" s="24" t="s">
        <v>362</v>
      </c>
      <c r="B63" s="27" t="s">
        <v>352</v>
      </c>
      <c r="C63" s="27"/>
      <c r="D63" s="27" t="s">
        <v>347</v>
      </c>
      <c r="E63" s="26" t="s">
        <v>84</v>
      </c>
      <c r="F63" s="21"/>
      <c r="G63" s="196">
        <v>18203.54</v>
      </c>
      <c r="H63" s="222">
        <v>17657.43</v>
      </c>
      <c r="I63" s="222">
        <v>17657.43</v>
      </c>
      <c r="J63" s="222">
        <v>0</v>
      </c>
      <c r="K63" s="196">
        <v>17566.419999999998</v>
      </c>
      <c r="L63" s="196">
        <v>17566.419999999998</v>
      </c>
      <c r="M63" s="196">
        <v>0</v>
      </c>
      <c r="N63" s="196">
        <v>18203.54</v>
      </c>
      <c r="O63" s="196">
        <v>17475.400000000001</v>
      </c>
      <c r="P63" s="196">
        <v>17475.400000000001</v>
      </c>
      <c r="Q63" s="196">
        <v>0</v>
      </c>
      <c r="R63" s="196">
        <v>17475.400000000001</v>
      </c>
      <c r="S63" s="196">
        <v>17475.400000000001</v>
      </c>
      <c r="T63" s="196">
        <v>17475.400000000001</v>
      </c>
      <c r="U63" s="196">
        <v>0</v>
      </c>
      <c r="V63" s="223">
        <f t="shared" si="16"/>
        <v>17475.400000000001</v>
      </c>
      <c r="W63" s="196">
        <f t="shared" si="17"/>
        <v>17657.43</v>
      </c>
      <c r="X63" s="196"/>
    </row>
    <row r="64" spans="1:24" s="7" customFormat="1" ht="94.5" outlineLevel="1">
      <c r="A64" s="24" t="s">
        <v>363</v>
      </c>
      <c r="B64" s="27" t="s">
        <v>354</v>
      </c>
      <c r="C64" s="27"/>
      <c r="D64" s="27" t="s">
        <v>347</v>
      </c>
      <c r="E64" s="26" t="s">
        <v>84</v>
      </c>
      <c r="F64" s="21"/>
      <c r="G64" s="196">
        <v>22296.2</v>
      </c>
      <c r="H64" s="222">
        <v>21627.31</v>
      </c>
      <c r="I64" s="222">
        <v>21627.31</v>
      </c>
      <c r="J64" s="222">
        <v>0</v>
      </c>
      <c r="K64" s="196">
        <v>21515.83</v>
      </c>
      <c r="L64" s="196">
        <v>21515.83</v>
      </c>
      <c r="M64" s="196">
        <v>0</v>
      </c>
      <c r="N64" s="196">
        <v>22296.2</v>
      </c>
      <c r="O64" s="196">
        <v>21404.35</v>
      </c>
      <c r="P64" s="196">
        <v>21404.35</v>
      </c>
      <c r="Q64" s="196">
        <v>0</v>
      </c>
      <c r="R64" s="196">
        <v>21404.35</v>
      </c>
      <c r="S64" s="196">
        <v>21404.35</v>
      </c>
      <c r="T64" s="196">
        <v>21404.35</v>
      </c>
      <c r="U64" s="196">
        <v>0</v>
      </c>
      <c r="V64" s="223">
        <f t="shared" si="16"/>
        <v>21404.35</v>
      </c>
      <c r="W64" s="196">
        <f t="shared" si="17"/>
        <v>21627.31</v>
      </c>
      <c r="X64" s="196"/>
    </row>
    <row r="65" spans="1:24" s="7" customFormat="1" ht="94.5" outlineLevel="1">
      <c r="A65" s="24" t="s">
        <v>364</v>
      </c>
      <c r="B65" s="27" t="s">
        <v>365</v>
      </c>
      <c r="C65" s="27"/>
      <c r="D65" s="27" t="s">
        <v>347</v>
      </c>
      <c r="E65" s="26" t="s">
        <v>84</v>
      </c>
      <c r="F65" s="21"/>
      <c r="G65" s="196">
        <v>26410.560000000001</v>
      </c>
      <c r="H65" s="222">
        <v>25618.240000000002</v>
      </c>
      <c r="I65" s="222">
        <v>25618.240000000002</v>
      </c>
      <c r="J65" s="222">
        <v>0</v>
      </c>
      <c r="K65" s="196">
        <v>25486.19</v>
      </c>
      <c r="L65" s="196">
        <v>25486.19</v>
      </c>
      <c r="M65" s="196">
        <v>0</v>
      </c>
      <c r="N65" s="196">
        <v>26410.560000000001</v>
      </c>
      <c r="O65" s="196">
        <v>25354.14</v>
      </c>
      <c r="P65" s="196">
        <v>25354.14</v>
      </c>
      <c r="Q65" s="196">
        <v>0</v>
      </c>
      <c r="R65" s="196">
        <v>25354.14</v>
      </c>
      <c r="S65" s="196">
        <v>25354.14</v>
      </c>
      <c r="T65" s="196">
        <v>25354.14</v>
      </c>
      <c r="U65" s="196">
        <v>0</v>
      </c>
      <c r="V65" s="223">
        <f t="shared" si="16"/>
        <v>25354.14</v>
      </c>
      <c r="W65" s="196">
        <f t="shared" si="17"/>
        <v>25618.240000000002</v>
      </c>
      <c r="X65" s="196"/>
    </row>
    <row r="66" spans="1:24" s="7" customFormat="1" ht="94.5" outlineLevel="1">
      <c r="A66" s="24" t="s">
        <v>366</v>
      </c>
      <c r="B66" s="27" t="s">
        <v>358</v>
      </c>
      <c r="C66" s="27"/>
      <c r="D66" s="27" t="s">
        <v>347</v>
      </c>
      <c r="E66" s="26" t="s">
        <v>84</v>
      </c>
      <c r="F66" s="21"/>
      <c r="G66" s="196">
        <v>30534.720000000001</v>
      </c>
      <c r="H66" s="222">
        <v>29618.68</v>
      </c>
      <c r="I66" s="222">
        <v>29618.68</v>
      </c>
      <c r="J66" s="222">
        <v>0</v>
      </c>
      <c r="K66" s="196">
        <v>29466</v>
      </c>
      <c r="L66" s="196">
        <v>29466</v>
      </c>
      <c r="M66" s="196">
        <v>0</v>
      </c>
      <c r="N66" s="196">
        <v>30534.720000000001</v>
      </c>
      <c r="O66" s="196">
        <v>29313.33</v>
      </c>
      <c r="P66" s="196">
        <v>29313.33</v>
      </c>
      <c r="Q66" s="196">
        <v>0</v>
      </c>
      <c r="R66" s="196">
        <v>29313.33</v>
      </c>
      <c r="S66" s="196">
        <v>29313.33</v>
      </c>
      <c r="T66" s="196">
        <v>29313.33</v>
      </c>
      <c r="U66" s="196">
        <v>0</v>
      </c>
      <c r="V66" s="223">
        <f t="shared" si="16"/>
        <v>29313.33</v>
      </c>
      <c r="W66" s="196">
        <f t="shared" si="17"/>
        <v>29618.68</v>
      </c>
      <c r="X66" s="196"/>
    </row>
    <row r="67" spans="1:24" s="7" customFormat="1" ht="94.5" outlineLevel="1">
      <c r="A67" s="24" t="s">
        <v>367</v>
      </c>
      <c r="B67" s="28" t="s">
        <v>360</v>
      </c>
      <c r="C67" s="28"/>
      <c r="D67" s="28" t="s">
        <v>347</v>
      </c>
      <c r="E67" s="29" t="s">
        <v>84</v>
      </c>
      <c r="F67" s="21"/>
      <c r="G67" s="196">
        <v>34644.879999999997</v>
      </c>
      <c r="H67" s="222">
        <v>33605.53</v>
      </c>
      <c r="I67" s="222">
        <v>33605.53</v>
      </c>
      <c r="J67" s="222">
        <v>0</v>
      </c>
      <c r="K67" s="196">
        <v>33432.31</v>
      </c>
      <c r="L67" s="196">
        <v>33432.31</v>
      </c>
      <c r="M67" s="196">
        <v>0</v>
      </c>
      <c r="N67" s="196">
        <v>34644.879999999997</v>
      </c>
      <c r="O67" s="196">
        <v>33259.08</v>
      </c>
      <c r="P67" s="196">
        <v>33259.08</v>
      </c>
      <c r="Q67" s="196">
        <v>0</v>
      </c>
      <c r="R67" s="196">
        <v>33259.08</v>
      </c>
      <c r="S67" s="196">
        <v>33259.08</v>
      </c>
      <c r="T67" s="196">
        <v>33259.08</v>
      </c>
      <c r="U67" s="196">
        <v>0</v>
      </c>
      <c r="V67" s="223">
        <f t="shared" si="16"/>
        <v>33259.08</v>
      </c>
      <c r="W67" s="196">
        <f t="shared" si="17"/>
        <v>33605.53</v>
      </c>
      <c r="X67" s="196"/>
    </row>
    <row r="68" spans="1:24" s="7" customFormat="1" ht="111" outlineLevel="1" thickBot="1">
      <c r="A68" s="175" t="s">
        <v>1101</v>
      </c>
      <c r="B68" s="177" t="s">
        <v>1099</v>
      </c>
      <c r="C68" s="177" t="s">
        <v>1100</v>
      </c>
      <c r="D68" s="177" t="s">
        <v>369</v>
      </c>
      <c r="E68" s="176" t="s">
        <v>1102</v>
      </c>
      <c r="F68" s="21"/>
      <c r="G68" s="196">
        <v>362.27</v>
      </c>
      <c r="H68" s="222">
        <v>351.4</v>
      </c>
      <c r="I68" s="222">
        <v>351.4</v>
      </c>
      <c r="J68" s="222">
        <v>0</v>
      </c>
      <c r="K68" s="196">
        <v>349.59</v>
      </c>
      <c r="L68" s="196">
        <v>349.59</v>
      </c>
      <c r="M68" s="196">
        <v>0</v>
      </c>
      <c r="N68" s="196">
        <v>362.27</v>
      </c>
      <c r="O68" s="196">
        <v>347.78</v>
      </c>
      <c r="P68" s="196">
        <v>347.78</v>
      </c>
      <c r="Q68" s="196">
        <v>0</v>
      </c>
      <c r="R68" s="196">
        <v>347.78</v>
      </c>
      <c r="S68" s="196">
        <v>347.78</v>
      </c>
      <c r="T68" s="196">
        <v>347.78</v>
      </c>
      <c r="U68" s="196">
        <v>0</v>
      </c>
      <c r="V68" s="223">
        <f t="shared" si="16"/>
        <v>347.78</v>
      </c>
      <c r="W68" s="196">
        <f t="shared" si="17"/>
        <v>351.4</v>
      </c>
      <c r="X68" s="196"/>
    </row>
    <row r="69" spans="1:24" s="7" customFormat="1" ht="16.5" outlineLevel="1" thickBot="1">
      <c r="A69" s="902" t="s">
        <v>1048</v>
      </c>
      <c r="B69" s="903"/>
      <c r="C69" s="903"/>
      <c r="D69" s="903"/>
      <c r="E69" s="903"/>
      <c r="F69" s="21"/>
      <c r="G69" s="196"/>
      <c r="H69" s="222"/>
      <c r="I69" s="222"/>
      <c r="J69" s="222"/>
      <c r="K69" s="196"/>
      <c r="L69" s="196"/>
      <c r="M69" s="196"/>
      <c r="N69" s="196"/>
      <c r="O69" s="196"/>
      <c r="P69" s="196"/>
      <c r="Q69" s="196"/>
      <c r="R69" s="196"/>
      <c r="S69" s="196"/>
      <c r="T69" s="196"/>
      <c r="U69" s="196"/>
      <c r="V69" s="196"/>
      <c r="W69" s="223"/>
      <c r="X69" s="196"/>
    </row>
    <row r="70" spans="1:24" s="7" customFormat="1" ht="18.75">
      <c r="A70" s="896" t="s">
        <v>1092</v>
      </c>
      <c r="B70" s="897"/>
      <c r="C70" s="199"/>
      <c r="D70" s="199"/>
      <c r="E70" s="199"/>
      <c r="F70" s="21"/>
      <c r="G70" s="196"/>
      <c r="H70" s="222"/>
      <c r="I70" s="222"/>
      <c r="J70" s="222"/>
      <c r="K70" s="196"/>
      <c r="L70" s="196"/>
      <c r="M70" s="196"/>
      <c r="N70" s="196"/>
      <c r="O70" s="196"/>
      <c r="P70" s="196"/>
      <c r="Q70" s="196"/>
      <c r="R70" s="196"/>
      <c r="S70" s="196"/>
      <c r="T70" s="196"/>
      <c r="U70" s="196"/>
      <c r="V70" s="196"/>
      <c r="W70" s="223"/>
      <c r="X70" s="196"/>
    </row>
    <row r="71" spans="1:24" s="7" customFormat="1" ht="18.75" outlineLevel="1">
      <c r="A71" s="890" t="s">
        <v>841</v>
      </c>
      <c r="B71" s="891"/>
      <c r="C71" s="198"/>
      <c r="D71" s="198"/>
      <c r="E71" s="226"/>
      <c r="F71" s="21"/>
      <c r="G71" s="196"/>
      <c r="H71" s="222"/>
      <c r="I71" s="222"/>
      <c r="J71" s="222"/>
      <c r="K71" s="196"/>
      <c r="L71" s="196"/>
      <c r="M71" s="196"/>
      <c r="N71" s="196"/>
      <c r="O71" s="196"/>
      <c r="P71" s="196"/>
      <c r="Q71" s="196"/>
      <c r="R71" s="196"/>
      <c r="S71" s="196"/>
      <c r="T71" s="196"/>
      <c r="U71" s="196"/>
      <c r="V71" s="196"/>
      <c r="W71" s="223"/>
      <c r="X71" s="196"/>
    </row>
    <row r="72" spans="1:24" s="7" customFormat="1" ht="78.75" outlineLevel="1">
      <c r="A72" s="194" t="s">
        <v>372</v>
      </c>
      <c r="B72" s="36" t="s">
        <v>1606</v>
      </c>
      <c r="C72" s="36" t="s">
        <v>1607</v>
      </c>
      <c r="D72" s="36" t="s">
        <v>1608</v>
      </c>
      <c r="E72" s="227"/>
      <c r="F72" s="21"/>
      <c r="G72" s="196">
        <v>3282.8</v>
      </c>
      <c r="H72" s="222">
        <v>3184.32</v>
      </c>
      <c r="I72" s="222">
        <v>0</v>
      </c>
      <c r="J72" s="222">
        <v>3184.32</v>
      </c>
      <c r="K72" s="196">
        <v>3167.9</v>
      </c>
      <c r="L72" s="196">
        <v>0</v>
      </c>
      <c r="M72" s="196">
        <v>3167.9</v>
      </c>
      <c r="N72" s="196">
        <v>3282.8</v>
      </c>
      <c r="O72" s="196">
        <v>3151.49</v>
      </c>
      <c r="P72" s="196">
        <v>0</v>
      </c>
      <c r="Q72" s="196">
        <v>3151.49</v>
      </c>
      <c r="R72" s="196">
        <v>3151.49</v>
      </c>
      <c r="S72" s="196">
        <v>3151.49</v>
      </c>
      <c r="T72" s="196">
        <v>0</v>
      </c>
      <c r="U72" s="196">
        <v>3151.49</v>
      </c>
      <c r="V72" s="223">
        <f t="shared" ref="V72:V79" si="18">MIN(H72,K72,O72,S72)</f>
        <v>3151.49</v>
      </c>
      <c r="W72" s="196">
        <f t="shared" ref="W72:W79" si="19">MAX(H72,K72,O72,S72)</f>
        <v>3184.32</v>
      </c>
      <c r="X72" s="196"/>
    </row>
    <row r="73" spans="1:24" s="7" customFormat="1" ht="126" outlineLevel="1">
      <c r="A73" s="50" t="s">
        <v>373</v>
      </c>
      <c r="B73" s="25" t="s">
        <v>891</v>
      </c>
      <c r="C73" s="25" t="s">
        <v>892</v>
      </c>
      <c r="D73" s="25" t="s">
        <v>370</v>
      </c>
      <c r="E73" s="26" t="s">
        <v>1224</v>
      </c>
      <c r="F73" s="21"/>
      <c r="G73" s="196">
        <v>42826.559999999998</v>
      </c>
      <c r="H73" s="222">
        <v>41541.760000000002</v>
      </c>
      <c r="I73" s="222">
        <v>0</v>
      </c>
      <c r="J73" s="222">
        <v>41541.760000000002</v>
      </c>
      <c r="K73" s="196">
        <v>41327.629999999997</v>
      </c>
      <c r="L73" s="196">
        <v>0</v>
      </c>
      <c r="M73" s="196">
        <v>41327.629999999997</v>
      </c>
      <c r="N73" s="196">
        <v>42826.559999999998</v>
      </c>
      <c r="O73" s="196">
        <v>41113.5</v>
      </c>
      <c r="P73" s="196">
        <v>0</v>
      </c>
      <c r="Q73" s="196">
        <v>41113.5</v>
      </c>
      <c r="R73" s="196">
        <v>41113.5</v>
      </c>
      <c r="S73" s="196">
        <v>41113.5</v>
      </c>
      <c r="T73" s="196">
        <v>0</v>
      </c>
      <c r="U73" s="196">
        <v>41113.5</v>
      </c>
      <c r="V73" s="223">
        <f t="shared" si="18"/>
        <v>41113.5</v>
      </c>
      <c r="W73" s="196">
        <f t="shared" si="19"/>
        <v>41541.760000000002</v>
      </c>
      <c r="X73" s="196"/>
    </row>
    <row r="74" spans="1:24" s="7" customFormat="1" ht="141.75" outlineLevel="1">
      <c r="A74" s="50" t="s">
        <v>374</v>
      </c>
      <c r="B74" s="25" t="s">
        <v>1609</v>
      </c>
      <c r="C74" s="25" t="s">
        <v>1610</v>
      </c>
      <c r="D74" s="25" t="s">
        <v>889</v>
      </c>
      <c r="E74" s="26" t="s">
        <v>1158</v>
      </c>
      <c r="F74" s="21"/>
      <c r="G74" s="121" t="s">
        <v>1570</v>
      </c>
      <c r="H74" s="228" t="s">
        <v>1570</v>
      </c>
      <c r="I74" s="228">
        <v>0</v>
      </c>
      <c r="J74" s="228">
        <v>0</v>
      </c>
      <c r="K74" s="121" t="s">
        <v>1570</v>
      </c>
      <c r="L74" s="121">
        <v>0</v>
      </c>
      <c r="M74" s="121">
        <v>0</v>
      </c>
      <c r="N74" s="121" t="s">
        <v>1570</v>
      </c>
      <c r="O74" s="121" t="s">
        <v>1570</v>
      </c>
      <c r="P74" s="121">
        <v>0</v>
      </c>
      <c r="Q74" s="121">
        <v>0</v>
      </c>
      <c r="R74" s="121" t="s">
        <v>1570</v>
      </c>
      <c r="S74" s="121" t="s">
        <v>1570</v>
      </c>
      <c r="T74" s="121">
        <v>0</v>
      </c>
      <c r="U74" s="121">
        <v>0</v>
      </c>
      <c r="V74" s="223">
        <f t="shared" si="18"/>
        <v>0</v>
      </c>
      <c r="W74" s="196">
        <f t="shared" si="19"/>
        <v>0</v>
      </c>
      <c r="X74" s="121"/>
    </row>
    <row r="75" spans="1:24" s="7" customFormat="1" ht="189" outlineLevel="1">
      <c r="A75" s="50" t="s">
        <v>375</v>
      </c>
      <c r="B75" s="25" t="s">
        <v>739</v>
      </c>
      <c r="C75" s="25" t="s">
        <v>1611</v>
      </c>
      <c r="D75" s="25" t="s">
        <v>371</v>
      </c>
      <c r="E75" s="26" t="s">
        <v>1224</v>
      </c>
      <c r="F75" s="21"/>
      <c r="G75" s="196">
        <v>36718.97</v>
      </c>
      <c r="H75" s="222">
        <v>35617.4</v>
      </c>
      <c r="I75" s="222">
        <v>0</v>
      </c>
      <c r="J75" s="222">
        <v>35617.4</v>
      </c>
      <c r="K75" s="196">
        <v>35433.81</v>
      </c>
      <c r="L75" s="196">
        <v>0</v>
      </c>
      <c r="M75" s="196">
        <v>35433.81</v>
      </c>
      <c r="N75" s="196">
        <v>36718.97</v>
      </c>
      <c r="O75" s="196">
        <v>35250.21</v>
      </c>
      <c r="P75" s="196">
        <v>0</v>
      </c>
      <c r="Q75" s="196">
        <v>35250.21</v>
      </c>
      <c r="R75" s="196">
        <v>35250.21</v>
      </c>
      <c r="S75" s="196">
        <v>35250.21</v>
      </c>
      <c r="T75" s="196">
        <v>0</v>
      </c>
      <c r="U75" s="196">
        <v>35250.21</v>
      </c>
      <c r="V75" s="223">
        <f t="shared" si="18"/>
        <v>35250.21</v>
      </c>
      <c r="W75" s="196">
        <f t="shared" si="19"/>
        <v>35617.4</v>
      </c>
      <c r="X75" s="196"/>
    </row>
    <row r="76" spans="1:24" s="7" customFormat="1" ht="283.5" outlineLevel="1">
      <c r="A76" s="50" t="s">
        <v>1130</v>
      </c>
      <c r="B76" s="25" t="s">
        <v>1177</v>
      </c>
      <c r="C76" s="25" t="s">
        <v>1176</v>
      </c>
      <c r="D76" s="25" t="s">
        <v>48</v>
      </c>
      <c r="E76" s="26" t="s">
        <v>1175</v>
      </c>
      <c r="F76" s="21"/>
      <c r="G76" s="229">
        <v>840</v>
      </c>
      <c r="H76" s="222">
        <v>814.8</v>
      </c>
      <c r="I76" s="222">
        <v>814.8</v>
      </c>
      <c r="J76" s="222">
        <v>0</v>
      </c>
      <c r="K76" s="229">
        <v>810.6</v>
      </c>
      <c r="L76" s="229">
        <v>810.6</v>
      </c>
      <c r="M76" s="229">
        <v>0</v>
      </c>
      <c r="N76" s="229">
        <v>840</v>
      </c>
      <c r="O76" s="229">
        <v>806.4</v>
      </c>
      <c r="P76" s="229">
        <v>806.4</v>
      </c>
      <c r="Q76" s="229">
        <v>0</v>
      </c>
      <c r="R76" s="229">
        <v>806.4</v>
      </c>
      <c r="S76" s="229">
        <v>806.4</v>
      </c>
      <c r="T76" s="229">
        <v>806.4</v>
      </c>
      <c r="U76" s="229">
        <v>0</v>
      </c>
      <c r="V76" s="223">
        <f t="shared" si="18"/>
        <v>806.4</v>
      </c>
      <c r="W76" s="196">
        <f t="shared" si="19"/>
        <v>814.8</v>
      </c>
      <c r="X76" s="229"/>
    </row>
    <row r="77" spans="1:24" s="7" customFormat="1" ht="283.5" outlineLevel="1">
      <c r="A77" s="50" t="s">
        <v>1131</v>
      </c>
      <c r="B77" s="25" t="s">
        <v>1178</v>
      </c>
      <c r="C77" s="25" t="s">
        <v>1179</v>
      </c>
      <c r="D77" s="25" t="s">
        <v>48</v>
      </c>
      <c r="E77" s="26" t="s">
        <v>1175</v>
      </c>
      <c r="F77" s="21"/>
      <c r="G77" s="230">
        <v>1680</v>
      </c>
      <c r="H77" s="222">
        <v>1629.6</v>
      </c>
      <c r="I77" s="222">
        <v>1629.6</v>
      </c>
      <c r="J77" s="222">
        <v>0</v>
      </c>
      <c r="K77" s="230">
        <v>1621.2</v>
      </c>
      <c r="L77" s="230">
        <v>1621.2</v>
      </c>
      <c r="M77" s="230">
        <v>0</v>
      </c>
      <c r="N77" s="230">
        <v>1680</v>
      </c>
      <c r="O77" s="230">
        <v>1612.8</v>
      </c>
      <c r="P77" s="230">
        <v>1612.8</v>
      </c>
      <c r="Q77" s="230">
        <v>0</v>
      </c>
      <c r="R77" s="230">
        <v>1612.8</v>
      </c>
      <c r="S77" s="230">
        <v>1612.8</v>
      </c>
      <c r="T77" s="230">
        <v>1612.8</v>
      </c>
      <c r="U77" s="230">
        <v>0</v>
      </c>
      <c r="V77" s="223">
        <f t="shared" si="18"/>
        <v>1612.8</v>
      </c>
      <c r="W77" s="196">
        <f t="shared" si="19"/>
        <v>1629.6</v>
      </c>
      <c r="X77" s="230"/>
    </row>
    <row r="78" spans="1:24" s="7" customFormat="1" ht="283.5" outlineLevel="1">
      <c r="A78" s="50" t="s">
        <v>1162</v>
      </c>
      <c r="B78" s="25" t="s">
        <v>1180</v>
      </c>
      <c r="C78" s="25" t="s">
        <v>1181</v>
      </c>
      <c r="D78" s="25" t="s">
        <v>48</v>
      </c>
      <c r="E78" s="26" t="s">
        <v>1175</v>
      </c>
      <c r="F78" s="21"/>
      <c r="G78" s="230">
        <v>3520</v>
      </c>
      <c r="H78" s="222">
        <v>3414.4</v>
      </c>
      <c r="I78" s="222">
        <v>3414.4</v>
      </c>
      <c r="J78" s="222">
        <v>0</v>
      </c>
      <c r="K78" s="230">
        <v>3396.8</v>
      </c>
      <c r="L78" s="230">
        <v>3396.8</v>
      </c>
      <c r="M78" s="230">
        <v>0</v>
      </c>
      <c r="N78" s="230">
        <v>3520</v>
      </c>
      <c r="O78" s="230">
        <v>3379.2</v>
      </c>
      <c r="P78" s="230">
        <v>3379.2</v>
      </c>
      <c r="Q78" s="230">
        <v>0</v>
      </c>
      <c r="R78" s="230">
        <v>3379.2</v>
      </c>
      <c r="S78" s="230">
        <v>3379.2</v>
      </c>
      <c r="T78" s="230">
        <v>3379.2</v>
      </c>
      <c r="U78" s="230">
        <v>0</v>
      </c>
      <c r="V78" s="223">
        <f t="shared" si="18"/>
        <v>3379.2</v>
      </c>
      <c r="W78" s="196">
        <f t="shared" si="19"/>
        <v>3414.4</v>
      </c>
      <c r="X78" s="230"/>
    </row>
    <row r="79" spans="1:24" s="7" customFormat="1" ht="283.5" outlineLevel="1">
      <c r="A79" s="50" t="s">
        <v>1163</v>
      </c>
      <c r="B79" s="25" t="s">
        <v>1182</v>
      </c>
      <c r="C79" s="25" t="s">
        <v>1183</v>
      </c>
      <c r="D79" s="25" t="s">
        <v>48</v>
      </c>
      <c r="E79" s="26" t="s">
        <v>1175</v>
      </c>
      <c r="F79" s="21"/>
      <c r="G79" s="230">
        <v>5360</v>
      </c>
      <c r="H79" s="222">
        <v>5199.2</v>
      </c>
      <c r="I79" s="222">
        <v>5199.2</v>
      </c>
      <c r="J79" s="222">
        <v>0</v>
      </c>
      <c r="K79" s="230">
        <v>5172.3999999999996</v>
      </c>
      <c r="L79" s="230">
        <v>5172.3999999999996</v>
      </c>
      <c r="M79" s="230">
        <v>0</v>
      </c>
      <c r="N79" s="230">
        <v>5360</v>
      </c>
      <c r="O79" s="230">
        <v>5145.6000000000004</v>
      </c>
      <c r="P79" s="230">
        <v>5145.6000000000004</v>
      </c>
      <c r="Q79" s="230">
        <v>0</v>
      </c>
      <c r="R79" s="230">
        <v>5145.6000000000004</v>
      </c>
      <c r="S79" s="230">
        <v>5145.6000000000004</v>
      </c>
      <c r="T79" s="230">
        <v>5145.6000000000004</v>
      </c>
      <c r="U79" s="230">
        <v>0</v>
      </c>
      <c r="V79" s="223">
        <f t="shared" si="18"/>
        <v>5145.6000000000004</v>
      </c>
      <c r="W79" s="196">
        <f t="shared" si="19"/>
        <v>5199.2</v>
      </c>
      <c r="X79" s="230"/>
    </row>
    <row r="80" spans="1:24" s="7" customFormat="1" ht="409.5" outlineLevel="1">
      <c r="A80" s="30" t="s">
        <v>19</v>
      </c>
      <c r="B80" s="63" t="s">
        <v>1197</v>
      </c>
      <c r="C80" s="63" t="s">
        <v>1612</v>
      </c>
      <c r="D80" s="63"/>
      <c r="E80" s="10" t="s">
        <v>1613</v>
      </c>
      <c r="F80" s="21"/>
      <c r="G80" s="230"/>
      <c r="H80" s="222"/>
      <c r="I80" s="222"/>
      <c r="J80" s="222"/>
      <c r="K80" s="230"/>
      <c r="L80" s="230"/>
      <c r="M80" s="230"/>
      <c r="N80" s="230"/>
      <c r="O80" s="230"/>
      <c r="P80" s="230"/>
      <c r="Q80" s="230"/>
      <c r="R80" s="230"/>
      <c r="S80" s="230"/>
      <c r="T80" s="230"/>
      <c r="U80" s="230"/>
      <c r="V80" s="230"/>
      <c r="W80" s="223"/>
      <c r="X80" s="230"/>
    </row>
    <row r="81" spans="1:24" s="7" customFormat="1" ht="47.25" outlineLevel="1">
      <c r="A81" s="24" t="s">
        <v>376</v>
      </c>
      <c r="B81" s="4" t="s">
        <v>112</v>
      </c>
      <c r="C81" s="4"/>
      <c r="D81" s="4" t="s">
        <v>1016</v>
      </c>
      <c r="E81" s="10" t="s">
        <v>84</v>
      </c>
      <c r="F81" s="21" t="str">
        <f>VLOOKUP(A81,'[3]Калькулятор Индексации '!$A$12:$I$188,9,FALSE)</f>
        <v>Индексация</v>
      </c>
      <c r="G81" s="230">
        <v>117601.42</v>
      </c>
      <c r="H81" s="222">
        <v>114073.38</v>
      </c>
      <c r="I81" s="222">
        <v>96507.71</v>
      </c>
      <c r="J81" s="222">
        <v>17565.669999999998</v>
      </c>
      <c r="K81" s="230">
        <v>113485.37</v>
      </c>
      <c r="L81" s="230">
        <v>96010.25</v>
      </c>
      <c r="M81" s="230">
        <v>17475.12</v>
      </c>
      <c r="N81" s="230">
        <v>156931.79999999999</v>
      </c>
      <c r="O81" s="230">
        <v>150654.53</v>
      </c>
      <c r="P81" s="230">
        <v>127455.89</v>
      </c>
      <c r="Q81" s="230">
        <v>23198.639999999999</v>
      </c>
      <c r="R81" s="230">
        <v>150654.53</v>
      </c>
      <c r="S81" s="230">
        <v>150654.53</v>
      </c>
      <c r="T81" s="230">
        <v>127455.89</v>
      </c>
      <c r="U81" s="230">
        <v>23198.639999999999</v>
      </c>
      <c r="V81" s="223">
        <f t="shared" ref="V81:V87" si="20">MIN(H81,K81,O81,S81)</f>
        <v>113485.37</v>
      </c>
      <c r="W81" s="196">
        <f t="shared" ref="W81:W87" si="21">MAX(H81,K81,O81,S81)</f>
        <v>150654.53</v>
      </c>
      <c r="X81" s="230"/>
    </row>
    <row r="82" spans="1:24" s="7" customFormat="1" ht="47.25" outlineLevel="1">
      <c r="A82" s="24" t="s">
        <v>377</v>
      </c>
      <c r="B82" s="4" t="s">
        <v>116</v>
      </c>
      <c r="C82" s="4"/>
      <c r="D82" s="4" t="s">
        <v>1016</v>
      </c>
      <c r="E82" s="10" t="s">
        <v>84</v>
      </c>
      <c r="F82" s="21" t="str">
        <f>VLOOKUP(A82,'[3]Калькулятор Индексации '!$A$12:$I$188,9,FALSE)</f>
        <v>Индексация</v>
      </c>
      <c r="G82" s="230">
        <v>121465.25</v>
      </c>
      <c r="H82" s="222">
        <v>117821.29</v>
      </c>
      <c r="I82" s="222">
        <v>100255.62</v>
      </c>
      <c r="J82" s="222">
        <v>17565.669999999998</v>
      </c>
      <c r="K82" s="230">
        <v>117213.97</v>
      </c>
      <c r="L82" s="230">
        <v>99738.85</v>
      </c>
      <c r="M82" s="230">
        <v>17475.12</v>
      </c>
      <c r="N82" s="230">
        <v>161550.82</v>
      </c>
      <c r="O82" s="230">
        <v>155088.79</v>
      </c>
      <c r="P82" s="230">
        <v>131967.01</v>
      </c>
      <c r="Q82" s="230">
        <v>23121.78</v>
      </c>
      <c r="R82" s="230">
        <v>155088.79</v>
      </c>
      <c r="S82" s="230">
        <v>155088.79</v>
      </c>
      <c r="T82" s="230">
        <v>131967.01</v>
      </c>
      <c r="U82" s="230">
        <v>23121.78</v>
      </c>
      <c r="V82" s="223">
        <f t="shared" si="20"/>
        <v>117213.97</v>
      </c>
      <c r="W82" s="196">
        <f t="shared" si="21"/>
        <v>155088.79</v>
      </c>
      <c r="X82" s="230"/>
    </row>
    <row r="83" spans="1:24" s="7" customFormat="1" ht="47.25" outlineLevel="1">
      <c r="A83" s="24" t="s">
        <v>378</v>
      </c>
      <c r="B83" s="4" t="s">
        <v>117</v>
      </c>
      <c r="C83" s="4"/>
      <c r="D83" s="4" t="s">
        <v>1016</v>
      </c>
      <c r="E83" s="10" t="s">
        <v>84</v>
      </c>
      <c r="F83" s="21" t="str">
        <f>VLOOKUP(A83,'[3]Калькулятор Индексации '!$A$12:$I$188,9,FALSE)</f>
        <v>Индексация</v>
      </c>
      <c r="G83" s="230">
        <v>124956.85</v>
      </c>
      <c r="H83" s="222">
        <v>121208.14</v>
      </c>
      <c r="I83" s="222">
        <v>103642.47</v>
      </c>
      <c r="J83" s="222">
        <v>17565.669999999998</v>
      </c>
      <c r="K83" s="230">
        <v>120583.36</v>
      </c>
      <c r="L83" s="230">
        <v>103108.24</v>
      </c>
      <c r="M83" s="230">
        <v>17475.12</v>
      </c>
      <c r="N83" s="230">
        <v>173730.82</v>
      </c>
      <c r="O83" s="230">
        <v>166781.59</v>
      </c>
      <c r="P83" s="230">
        <v>142611.35</v>
      </c>
      <c r="Q83" s="230">
        <v>24170.240000000002</v>
      </c>
      <c r="R83" s="230">
        <v>166781.59</v>
      </c>
      <c r="S83" s="230">
        <v>166781.59</v>
      </c>
      <c r="T83" s="230">
        <v>142611.35</v>
      </c>
      <c r="U83" s="230">
        <v>24170.240000000002</v>
      </c>
      <c r="V83" s="223">
        <f t="shared" si="20"/>
        <v>120583.36</v>
      </c>
      <c r="W83" s="196">
        <f t="shared" si="21"/>
        <v>166781.59</v>
      </c>
      <c r="X83" s="230"/>
    </row>
    <row r="84" spans="1:24" s="7" customFormat="1" ht="47.25" outlineLevel="1">
      <c r="A84" s="24" t="s">
        <v>379</v>
      </c>
      <c r="B84" s="4" t="s">
        <v>118</v>
      </c>
      <c r="C84" s="4"/>
      <c r="D84" s="4" t="s">
        <v>1016</v>
      </c>
      <c r="E84" s="10" t="s">
        <v>84</v>
      </c>
      <c r="F84" s="21" t="str">
        <f>VLOOKUP(A84,'[3]Калькулятор Индексации '!$A$12:$I$188,9,FALSE)</f>
        <v>Индексация</v>
      </c>
      <c r="G84" s="196">
        <v>129586.48</v>
      </c>
      <c r="H84" s="222">
        <v>125698.89</v>
      </c>
      <c r="I84" s="222">
        <v>108133.22</v>
      </c>
      <c r="J84" s="222">
        <v>17565.669999999998</v>
      </c>
      <c r="K84" s="196">
        <v>125050.95</v>
      </c>
      <c r="L84" s="196">
        <v>107575.83</v>
      </c>
      <c r="M84" s="196">
        <v>17475.12</v>
      </c>
      <c r="N84" s="196">
        <v>180039.73</v>
      </c>
      <c r="O84" s="196">
        <v>172838.14</v>
      </c>
      <c r="P84" s="196">
        <v>148685.04</v>
      </c>
      <c r="Q84" s="196">
        <v>24153.1</v>
      </c>
      <c r="R84" s="196">
        <v>172838.14</v>
      </c>
      <c r="S84" s="196">
        <v>172838.14</v>
      </c>
      <c r="T84" s="196">
        <v>148685.04</v>
      </c>
      <c r="U84" s="196">
        <v>24153.1</v>
      </c>
      <c r="V84" s="223">
        <f t="shared" si="20"/>
        <v>125050.95</v>
      </c>
      <c r="W84" s="196">
        <f t="shared" si="21"/>
        <v>172838.14</v>
      </c>
      <c r="X84" s="196"/>
    </row>
    <row r="85" spans="1:24" s="7" customFormat="1" ht="47.25" outlineLevel="1">
      <c r="A85" s="24" t="s">
        <v>380</v>
      </c>
      <c r="B85" s="4" t="s">
        <v>119</v>
      </c>
      <c r="C85" s="4"/>
      <c r="D85" s="4" t="s">
        <v>1016</v>
      </c>
      <c r="E85" s="10" t="s">
        <v>84</v>
      </c>
      <c r="F85" s="21" t="str">
        <f>VLOOKUP(A85,'[3]Калькулятор Индексации '!$A$12:$I$188,9,FALSE)</f>
        <v>Индексация</v>
      </c>
      <c r="G85" s="230">
        <v>139215.18</v>
      </c>
      <c r="H85" s="222">
        <v>135038.72</v>
      </c>
      <c r="I85" s="222">
        <v>117473.05</v>
      </c>
      <c r="J85" s="222">
        <v>17565.669999999998</v>
      </c>
      <c r="K85" s="230">
        <v>134342.65</v>
      </c>
      <c r="L85" s="230">
        <v>116867.53</v>
      </c>
      <c r="M85" s="230">
        <v>17475.12</v>
      </c>
      <c r="N85" s="230">
        <v>187286.79</v>
      </c>
      <c r="O85" s="230">
        <v>179795.32</v>
      </c>
      <c r="P85" s="230">
        <v>156407.77000000002</v>
      </c>
      <c r="Q85" s="230">
        <v>23387.55</v>
      </c>
      <c r="R85" s="230">
        <v>179795.32</v>
      </c>
      <c r="S85" s="230">
        <v>179795.32</v>
      </c>
      <c r="T85" s="230">
        <v>156407.77000000002</v>
      </c>
      <c r="U85" s="230">
        <v>23387.55</v>
      </c>
      <c r="V85" s="223">
        <f t="shared" si="20"/>
        <v>134342.65</v>
      </c>
      <c r="W85" s="196">
        <f t="shared" si="21"/>
        <v>179795.32</v>
      </c>
      <c r="X85" s="230"/>
    </row>
    <row r="86" spans="1:24" s="7" customFormat="1" ht="47.25" outlineLevel="1">
      <c r="A86" s="24" t="s">
        <v>381</v>
      </c>
      <c r="B86" s="4" t="s">
        <v>120</v>
      </c>
      <c r="C86" s="4"/>
      <c r="D86" s="4" t="s">
        <v>1016</v>
      </c>
      <c r="E86" s="10" t="s">
        <v>84</v>
      </c>
      <c r="F86" s="21" t="str">
        <f>VLOOKUP(A86,'[3]Калькулятор Индексации '!$A$12:$I$188,9,FALSE)</f>
        <v>Индексация</v>
      </c>
      <c r="G86" s="230">
        <v>164626.68</v>
      </c>
      <c r="H86" s="222">
        <v>159687.88</v>
      </c>
      <c r="I86" s="222">
        <v>142122.21</v>
      </c>
      <c r="J86" s="222">
        <v>17565.669999999998</v>
      </c>
      <c r="K86" s="230">
        <v>158864.75</v>
      </c>
      <c r="L86" s="230">
        <v>141389.63</v>
      </c>
      <c r="M86" s="230">
        <v>17475.12</v>
      </c>
      <c r="N86" s="230">
        <v>223989.72</v>
      </c>
      <c r="O86" s="230">
        <v>215030.13</v>
      </c>
      <c r="P86" s="230">
        <v>191376.81</v>
      </c>
      <c r="Q86" s="230">
        <v>23653.32</v>
      </c>
      <c r="R86" s="230">
        <v>215030.13</v>
      </c>
      <c r="S86" s="230">
        <v>215030.13</v>
      </c>
      <c r="T86" s="230">
        <v>191376.81</v>
      </c>
      <c r="U86" s="230">
        <v>23653.32</v>
      </c>
      <c r="V86" s="223">
        <f t="shared" si="20"/>
        <v>158864.75</v>
      </c>
      <c r="W86" s="196">
        <f t="shared" si="21"/>
        <v>215030.13</v>
      </c>
      <c r="X86" s="230"/>
    </row>
    <row r="87" spans="1:24" s="7" customFormat="1" ht="47.25" outlineLevel="1">
      <c r="A87" s="24" t="s">
        <v>382</v>
      </c>
      <c r="B87" s="4" t="s">
        <v>146</v>
      </c>
      <c r="C87" s="4"/>
      <c r="D87" s="4" t="s">
        <v>1016</v>
      </c>
      <c r="E87" s="10" t="s">
        <v>84</v>
      </c>
      <c r="F87" s="21" t="str">
        <f>VLOOKUP(A87,'[3]Калькулятор Индексации '!$A$12:$I$188,9,FALSE)</f>
        <v>Индексация</v>
      </c>
      <c r="G87" s="230">
        <v>191034.9</v>
      </c>
      <c r="H87" s="222">
        <v>185303.85</v>
      </c>
      <c r="I87" s="222">
        <v>167738.18</v>
      </c>
      <c r="J87" s="222">
        <v>17565.669999999998</v>
      </c>
      <c r="K87" s="230">
        <v>184348.68</v>
      </c>
      <c r="L87" s="230">
        <v>166873.56</v>
      </c>
      <c r="M87" s="230">
        <v>17475.12</v>
      </c>
      <c r="N87" s="230">
        <v>259920.52904928898</v>
      </c>
      <c r="O87" s="230">
        <v>249523.71</v>
      </c>
      <c r="P87" s="230">
        <v>225870.38999999998</v>
      </c>
      <c r="Q87" s="230">
        <v>23653.32</v>
      </c>
      <c r="R87" s="230">
        <v>249523.71</v>
      </c>
      <c r="S87" s="230">
        <v>249523.71</v>
      </c>
      <c r="T87" s="230">
        <v>225870.38999999998</v>
      </c>
      <c r="U87" s="230">
        <v>23653.32</v>
      </c>
      <c r="V87" s="223">
        <f t="shared" si="20"/>
        <v>184348.68</v>
      </c>
      <c r="W87" s="196">
        <f t="shared" si="21"/>
        <v>249523.71</v>
      </c>
      <c r="X87" s="230"/>
    </row>
    <row r="88" spans="1:24" s="7" customFormat="1" ht="409.5" outlineLevel="1">
      <c r="A88" s="30" t="s">
        <v>20</v>
      </c>
      <c r="B88" s="63" t="s">
        <v>1196</v>
      </c>
      <c r="C88" s="63" t="s">
        <v>1614</v>
      </c>
      <c r="D88" s="63"/>
      <c r="E88" s="10" t="s">
        <v>1615</v>
      </c>
      <c r="F88" s="21"/>
      <c r="G88" s="230"/>
      <c r="H88" s="222"/>
      <c r="I88" s="222"/>
      <c r="J88" s="222"/>
      <c r="K88" s="230"/>
      <c r="L88" s="230"/>
      <c r="M88" s="230"/>
      <c r="N88" s="230"/>
      <c r="O88" s="230"/>
      <c r="P88" s="230"/>
      <c r="Q88" s="230"/>
      <c r="R88" s="230"/>
      <c r="S88" s="230"/>
      <c r="T88" s="230"/>
      <c r="U88" s="230"/>
      <c r="V88" s="230"/>
      <c r="W88" s="223"/>
      <c r="X88" s="230"/>
    </row>
    <row r="89" spans="1:24" s="7" customFormat="1" ht="47.25" outlineLevel="1">
      <c r="A89" s="24" t="s">
        <v>383</v>
      </c>
      <c r="B89" s="4" t="s">
        <v>112</v>
      </c>
      <c r="C89" s="4"/>
      <c r="D89" s="4" t="s">
        <v>1016</v>
      </c>
      <c r="E89" s="10" t="s">
        <v>84</v>
      </c>
      <c r="F89" s="21" t="str">
        <f>VLOOKUP(A89,'[3]Калькулятор Индексации '!$A$12:$I$188,9,FALSE)</f>
        <v>Индексация</v>
      </c>
      <c r="G89" s="230">
        <v>270629.15999999997</v>
      </c>
      <c r="H89" s="222">
        <v>262510.28999999998</v>
      </c>
      <c r="I89" s="222">
        <v>200561.82</v>
      </c>
      <c r="J89" s="222">
        <v>61948.47</v>
      </c>
      <c r="K89" s="230">
        <v>261157.14</v>
      </c>
      <c r="L89" s="230">
        <v>199527.99</v>
      </c>
      <c r="M89" s="230">
        <v>61629.15</v>
      </c>
      <c r="N89" s="230">
        <v>323052.34999999998</v>
      </c>
      <c r="O89" s="230">
        <v>310130.26</v>
      </c>
      <c r="P89" s="230">
        <v>236944.19</v>
      </c>
      <c r="Q89" s="230">
        <v>73186.070000000007</v>
      </c>
      <c r="R89" s="230">
        <v>310130.26</v>
      </c>
      <c r="S89" s="230">
        <v>310130.26</v>
      </c>
      <c r="T89" s="230">
        <v>236944.19</v>
      </c>
      <c r="U89" s="230">
        <v>73186.070000000007</v>
      </c>
      <c r="V89" s="223">
        <f t="shared" ref="V89:V95" si="22">MIN(H89,K89,O89,S89)</f>
        <v>261157.14</v>
      </c>
      <c r="W89" s="196">
        <f t="shared" ref="W89:W95" si="23">MAX(H89,K89,O89,S89)</f>
        <v>310130.26</v>
      </c>
      <c r="X89" s="230"/>
    </row>
    <row r="90" spans="1:24" s="7" customFormat="1" ht="47.25" outlineLevel="1">
      <c r="A90" s="24" t="s">
        <v>384</v>
      </c>
      <c r="B90" s="4" t="s">
        <v>116</v>
      </c>
      <c r="C90" s="4"/>
      <c r="D90" s="4" t="s">
        <v>1016</v>
      </c>
      <c r="E90" s="10" t="s">
        <v>84</v>
      </c>
      <c r="F90" s="21" t="str">
        <f>VLOOKUP(A90,'[3]Калькулятор Индексации '!$A$12:$I$188,9,FALSE)</f>
        <v>Индексация</v>
      </c>
      <c r="G90" s="230">
        <v>274604.28000000003</v>
      </c>
      <c r="H90" s="222">
        <v>266366.15000000002</v>
      </c>
      <c r="I90" s="222">
        <v>204417.68</v>
      </c>
      <c r="J90" s="222">
        <v>61948.47</v>
      </c>
      <c r="K90" s="230">
        <v>264993.13</v>
      </c>
      <c r="L90" s="230">
        <v>203363.98</v>
      </c>
      <c r="M90" s="230">
        <v>61629.15</v>
      </c>
      <c r="N90" s="230">
        <v>327446.06</v>
      </c>
      <c r="O90" s="230">
        <v>314348.21999999997</v>
      </c>
      <c r="P90" s="230">
        <v>241240.61</v>
      </c>
      <c r="Q90" s="230">
        <v>73107.61</v>
      </c>
      <c r="R90" s="230">
        <v>314348.21999999997</v>
      </c>
      <c r="S90" s="230">
        <v>314348.21999999997</v>
      </c>
      <c r="T90" s="230">
        <v>241240.61</v>
      </c>
      <c r="U90" s="230">
        <v>73107.61</v>
      </c>
      <c r="V90" s="223">
        <f t="shared" si="22"/>
        <v>264993.13</v>
      </c>
      <c r="W90" s="196">
        <f t="shared" si="23"/>
        <v>314348.21999999997</v>
      </c>
      <c r="X90" s="230"/>
    </row>
    <row r="91" spans="1:24" s="7" customFormat="1" ht="47.25" outlineLevel="1">
      <c r="A91" s="24" t="s">
        <v>385</v>
      </c>
      <c r="B91" s="4" t="s">
        <v>117</v>
      </c>
      <c r="C91" s="4"/>
      <c r="D91" s="4" t="s">
        <v>1016</v>
      </c>
      <c r="E91" s="10" t="s">
        <v>84</v>
      </c>
      <c r="F91" s="21" t="str">
        <f>VLOOKUP(A91,'[3]Калькулятор Индексации '!$A$12:$I$188,9,FALSE)</f>
        <v>Индексация</v>
      </c>
      <c r="G91" s="230">
        <v>280542.27</v>
      </c>
      <c r="H91" s="222">
        <v>272126</v>
      </c>
      <c r="I91" s="222">
        <v>210177.53</v>
      </c>
      <c r="J91" s="222">
        <v>61948.47</v>
      </c>
      <c r="K91" s="230">
        <v>270723.28999999998</v>
      </c>
      <c r="L91" s="230">
        <v>209094.14</v>
      </c>
      <c r="M91" s="230">
        <v>61629.15</v>
      </c>
      <c r="N91" s="230">
        <v>340465.04</v>
      </c>
      <c r="O91" s="230">
        <v>326846.44</v>
      </c>
      <c r="P91" s="230">
        <v>252441.07</v>
      </c>
      <c r="Q91" s="230">
        <v>74405.37</v>
      </c>
      <c r="R91" s="230">
        <v>326846.44</v>
      </c>
      <c r="S91" s="230">
        <v>326846.44</v>
      </c>
      <c r="T91" s="230">
        <v>252441.07</v>
      </c>
      <c r="U91" s="230">
        <v>74405.37</v>
      </c>
      <c r="V91" s="223">
        <f t="shared" si="22"/>
        <v>270723.28999999998</v>
      </c>
      <c r="W91" s="196">
        <f t="shared" si="23"/>
        <v>326846.44</v>
      </c>
      <c r="X91" s="230"/>
    </row>
    <row r="92" spans="1:24" s="7" customFormat="1" ht="47.25" outlineLevel="1">
      <c r="A92" s="24" t="s">
        <v>386</v>
      </c>
      <c r="B92" s="4" t="s">
        <v>118</v>
      </c>
      <c r="C92" s="4"/>
      <c r="D92" s="4" t="s">
        <v>1016</v>
      </c>
      <c r="E92" s="10" t="s">
        <v>84</v>
      </c>
      <c r="F92" s="21" t="str">
        <f>VLOOKUP(A92,'[3]Калькулятор Индексации '!$A$12:$I$188,9,FALSE)</f>
        <v>Индексация</v>
      </c>
      <c r="G92" s="196">
        <v>285047.34999999998</v>
      </c>
      <c r="H92" s="222">
        <v>276495.93</v>
      </c>
      <c r="I92" s="222">
        <v>214547.46</v>
      </c>
      <c r="J92" s="222">
        <v>61948.47</v>
      </c>
      <c r="K92" s="196">
        <v>275070.69</v>
      </c>
      <c r="L92" s="196">
        <v>213441.54</v>
      </c>
      <c r="M92" s="196">
        <v>61629.15</v>
      </c>
      <c r="N92" s="196">
        <v>346046.77</v>
      </c>
      <c r="O92" s="196">
        <v>332204.90000000002</v>
      </c>
      <c r="P92" s="196">
        <v>257774.92000000004</v>
      </c>
      <c r="Q92" s="196">
        <v>74429.98</v>
      </c>
      <c r="R92" s="196">
        <v>332204.90000000002</v>
      </c>
      <c r="S92" s="196">
        <v>332204.90000000002</v>
      </c>
      <c r="T92" s="196">
        <v>257774.92000000004</v>
      </c>
      <c r="U92" s="196">
        <v>74429.98</v>
      </c>
      <c r="V92" s="223">
        <f t="shared" si="22"/>
        <v>275070.69</v>
      </c>
      <c r="W92" s="196">
        <f t="shared" si="23"/>
        <v>332204.90000000002</v>
      </c>
      <c r="X92" s="196"/>
    </row>
    <row r="93" spans="1:24" s="7" customFormat="1" ht="47.25" outlineLevel="1">
      <c r="A93" s="24" t="s">
        <v>387</v>
      </c>
      <c r="B93" s="4" t="s">
        <v>119</v>
      </c>
      <c r="C93" s="4"/>
      <c r="D93" s="4" t="s">
        <v>1016</v>
      </c>
      <c r="E93" s="10" t="s">
        <v>84</v>
      </c>
      <c r="F93" s="21" t="str">
        <f>VLOOKUP(A93,'[3]Калькулятор Индексации '!$A$12:$I$188,9,FALSE)</f>
        <v>Индексация</v>
      </c>
      <c r="G93" s="230">
        <v>295294.77</v>
      </c>
      <c r="H93" s="222">
        <v>286435.93</v>
      </c>
      <c r="I93" s="222">
        <v>224487.46</v>
      </c>
      <c r="J93" s="222">
        <v>61948.47</v>
      </c>
      <c r="K93" s="230">
        <v>284959.45</v>
      </c>
      <c r="L93" s="230">
        <v>223330.3</v>
      </c>
      <c r="M93" s="230">
        <v>61629.15</v>
      </c>
      <c r="N93" s="230">
        <v>361146.67</v>
      </c>
      <c r="O93" s="230">
        <v>346700.79999999999</v>
      </c>
      <c r="P93" s="230">
        <v>271718.64</v>
      </c>
      <c r="Q93" s="230">
        <v>74982.16</v>
      </c>
      <c r="R93" s="230">
        <v>346700.79999999999</v>
      </c>
      <c r="S93" s="230">
        <v>346700.79999999999</v>
      </c>
      <c r="T93" s="230">
        <v>271718.64</v>
      </c>
      <c r="U93" s="230">
        <v>74982.16</v>
      </c>
      <c r="V93" s="223">
        <f t="shared" si="22"/>
        <v>284959.45</v>
      </c>
      <c r="W93" s="196">
        <f t="shared" si="23"/>
        <v>346700.79999999999</v>
      </c>
      <c r="X93" s="230"/>
    </row>
    <row r="94" spans="1:24" s="7" customFormat="1" ht="47.25" outlineLevel="1">
      <c r="A94" s="24" t="s">
        <v>388</v>
      </c>
      <c r="B94" s="4" t="s">
        <v>120</v>
      </c>
      <c r="C94" s="4"/>
      <c r="D94" s="4" t="s">
        <v>1016</v>
      </c>
      <c r="E94" s="10" t="s">
        <v>84</v>
      </c>
      <c r="F94" s="21" t="str">
        <f>VLOOKUP(A94,'[3]Калькулятор Индексации '!$A$12:$I$188,9,FALSE)</f>
        <v>Индексация</v>
      </c>
      <c r="G94" s="230">
        <v>336128.43</v>
      </c>
      <c r="H94" s="222">
        <v>326044.58</v>
      </c>
      <c r="I94" s="222">
        <v>264096.11</v>
      </c>
      <c r="J94" s="222">
        <v>61948.47</v>
      </c>
      <c r="K94" s="230">
        <v>324363.93</v>
      </c>
      <c r="L94" s="230">
        <v>262734.78000000003</v>
      </c>
      <c r="M94" s="230">
        <v>61629.15</v>
      </c>
      <c r="N94" s="230">
        <v>416224.98</v>
      </c>
      <c r="O94" s="230">
        <v>399575.98</v>
      </c>
      <c r="P94" s="230">
        <v>323656.53999999998</v>
      </c>
      <c r="Q94" s="230">
        <v>75919.44</v>
      </c>
      <c r="R94" s="230">
        <v>399575.98</v>
      </c>
      <c r="S94" s="230">
        <v>399575.98</v>
      </c>
      <c r="T94" s="230">
        <v>323656.53999999998</v>
      </c>
      <c r="U94" s="230">
        <v>75919.44</v>
      </c>
      <c r="V94" s="223">
        <f t="shared" si="22"/>
        <v>324363.93</v>
      </c>
      <c r="W94" s="196">
        <f t="shared" si="23"/>
        <v>399575.98</v>
      </c>
      <c r="X94" s="230"/>
    </row>
    <row r="95" spans="1:24" s="7" customFormat="1" ht="47.25" outlineLevel="1">
      <c r="A95" s="24" t="s">
        <v>389</v>
      </c>
      <c r="B95" s="4" t="s">
        <v>146</v>
      </c>
      <c r="C95" s="4"/>
      <c r="D95" s="4" t="s">
        <v>1016</v>
      </c>
      <c r="E95" s="10" t="s">
        <v>84</v>
      </c>
      <c r="F95" s="21" t="str">
        <f>VLOOKUP(A95,'[3]Калькулятор Индексации '!$A$12:$I$188,9,FALSE)</f>
        <v>Индексация</v>
      </c>
      <c r="G95" s="230">
        <v>363773.44</v>
      </c>
      <c r="H95" s="222">
        <v>352860.24</v>
      </c>
      <c r="I95" s="222">
        <v>290911.77</v>
      </c>
      <c r="J95" s="222">
        <v>61948.47</v>
      </c>
      <c r="K95" s="230">
        <v>351041.37</v>
      </c>
      <c r="L95" s="230">
        <v>289412.21999999997</v>
      </c>
      <c r="M95" s="230">
        <v>61629.15</v>
      </c>
      <c r="N95" s="230">
        <v>450457.56108321808</v>
      </c>
      <c r="O95" s="230">
        <v>432439.26</v>
      </c>
      <c r="P95" s="230">
        <v>356519.82</v>
      </c>
      <c r="Q95" s="230">
        <v>75919.44</v>
      </c>
      <c r="R95" s="230">
        <v>432439.26</v>
      </c>
      <c r="S95" s="230">
        <v>432439.26</v>
      </c>
      <c r="T95" s="230">
        <v>356519.82</v>
      </c>
      <c r="U95" s="230">
        <v>75919.44</v>
      </c>
      <c r="V95" s="223">
        <f t="shared" si="22"/>
        <v>351041.37</v>
      </c>
      <c r="W95" s="196">
        <f t="shared" si="23"/>
        <v>432439.26</v>
      </c>
      <c r="X95" s="230"/>
    </row>
    <row r="96" spans="1:24" s="7" customFormat="1" ht="409.5" outlineLevel="1">
      <c r="A96" s="30" t="s">
        <v>30</v>
      </c>
      <c r="B96" s="63" t="s">
        <v>25</v>
      </c>
      <c r="C96" s="63" t="s">
        <v>1616</v>
      </c>
      <c r="D96" s="63"/>
      <c r="E96" s="10" t="s">
        <v>1615</v>
      </c>
      <c r="F96" s="21"/>
      <c r="G96" s="230"/>
      <c r="H96" s="222"/>
      <c r="I96" s="222"/>
      <c r="J96" s="222"/>
      <c r="K96" s="230"/>
      <c r="L96" s="230"/>
      <c r="M96" s="230"/>
      <c r="N96" s="230"/>
      <c r="O96" s="230"/>
      <c r="P96" s="230"/>
      <c r="Q96" s="230"/>
      <c r="R96" s="230"/>
      <c r="S96" s="230"/>
      <c r="T96" s="230"/>
      <c r="U96" s="230"/>
      <c r="V96" s="230"/>
      <c r="W96" s="223"/>
      <c r="X96" s="230"/>
    </row>
    <row r="97" spans="1:24" s="7" customFormat="1" ht="47.25" outlineLevel="1">
      <c r="A97" s="24" t="s">
        <v>34</v>
      </c>
      <c r="B97" s="4" t="s">
        <v>112</v>
      </c>
      <c r="C97" s="4"/>
      <c r="D97" s="4" t="s">
        <v>1016</v>
      </c>
      <c r="E97" s="10" t="s">
        <v>84</v>
      </c>
      <c r="F97" s="21" t="str">
        <f>VLOOKUP(A97,'[3]Калькулятор Индексации '!$A$12:$I$188,9,FALSE)</f>
        <v>Индексация</v>
      </c>
      <c r="G97" s="230">
        <v>126281.59</v>
      </c>
      <c r="H97" s="222">
        <v>122493.14</v>
      </c>
      <c r="I97" s="222">
        <v>95274.67</v>
      </c>
      <c r="J97" s="222">
        <v>27218.47</v>
      </c>
      <c r="K97" s="230">
        <v>121861.73</v>
      </c>
      <c r="L97" s="230">
        <v>94783.56</v>
      </c>
      <c r="M97" s="230">
        <v>27078.17</v>
      </c>
      <c r="N97" s="230">
        <v>154115.19</v>
      </c>
      <c r="O97" s="230">
        <v>147950.57999999999</v>
      </c>
      <c r="P97" s="230">
        <v>115075.35999999999</v>
      </c>
      <c r="Q97" s="230">
        <v>32875.22</v>
      </c>
      <c r="R97" s="230">
        <v>147950.57999999999</v>
      </c>
      <c r="S97" s="230">
        <v>147950.57999999999</v>
      </c>
      <c r="T97" s="230">
        <v>115075.35999999999</v>
      </c>
      <c r="U97" s="230">
        <v>32875.22</v>
      </c>
      <c r="V97" s="223">
        <f t="shared" ref="V97:V103" si="24">MIN(H97,K97,O97,S97)</f>
        <v>121861.73</v>
      </c>
      <c r="W97" s="196">
        <f t="shared" ref="W97:W103" si="25">MAX(H97,K97,O97,S97)</f>
        <v>147950.57999999999</v>
      </c>
      <c r="X97" s="230"/>
    </row>
    <row r="98" spans="1:24" s="7" customFormat="1" ht="47.25" outlineLevel="1">
      <c r="A98" s="24" t="s">
        <v>35</v>
      </c>
      <c r="B98" s="4" t="s">
        <v>116</v>
      </c>
      <c r="C98" s="4"/>
      <c r="D98" s="4" t="s">
        <v>1016</v>
      </c>
      <c r="E98" s="10" t="s">
        <v>84</v>
      </c>
      <c r="F98" s="21" t="str">
        <f>VLOOKUP(A98,'[3]Калькулятор Индексации '!$A$12:$I$188,9,FALSE)</f>
        <v>Индексация</v>
      </c>
      <c r="G98" s="230">
        <v>131589.64000000001</v>
      </c>
      <c r="H98" s="222">
        <v>127641.95</v>
      </c>
      <c r="I98" s="222">
        <v>100423.48</v>
      </c>
      <c r="J98" s="222">
        <v>27218.47</v>
      </c>
      <c r="K98" s="230">
        <v>126984</v>
      </c>
      <c r="L98" s="230">
        <v>99905.83</v>
      </c>
      <c r="M98" s="230">
        <v>27078.17</v>
      </c>
      <c r="N98" s="230">
        <v>160934.65</v>
      </c>
      <c r="O98" s="230">
        <v>154497.26</v>
      </c>
      <c r="P98" s="230">
        <v>121552.14000000001</v>
      </c>
      <c r="Q98" s="230">
        <v>32945.120000000003</v>
      </c>
      <c r="R98" s="230">
        <v>154497.26</v>
      </c>
      <c r="S98" s="230">
        <v>154497.26</v>
      </c>
      <c r="T98" s="230">
        <v>121552.14000000001</v>
      </c>
      <c r="U98" s="230">
        <v>32945.120000000003</v>
      </c>
      <c r="V98" s="223">
        <f t="shared" si="24"/>
        <v>126984</v>
      </c>
      <c r="W98" s="196">
        <f t="shared" si="25"/>
        <v>154497.26</v>
      </c>
      <c r="X98" s="230"/>
    </row>
    <row r="99" spans="1:24" s="7" customFormat="1" ht="47.25" outlineLevel="1">
      <c r="A99" s="24" t="s">
        <v>500</v>
      </c>
      <c r="B99" s="4" t="s">
        <v>117</v>
      </c>
      <c r="C99" s="4"/>
      <c r="D99" s="4" t="s">
        <v>1016</v>
      </c>
      <c r="E99" s="10" t="s">
        <v>84</v>
      </c>
      <c r="F99" s="21" t="str">
        <f>VLOOKUP(A99,'[3]Калькулятор Индексации '!$A$12:$I$188,9,FALSE)</f>
        <v>Индексация</v>
      </c>
      <c r="G99" s="230">
        <v>137044.01999999999</v>
      </c>
      <c r="H99" s="222">
        <v>132932.70000000001</v>
      </c>
      <c r="I99" s="222">
        <v>105714.23</v>
      </c>
      <c r="J99" s="222">
        <v>27218.47</v>
      </c>
      <c r="K99" s="230">
        <v>132247.48000000001</v>
      </c>
      <c r="L99" s="230">
        <v>105169.31</v>
      </c>
      <c r="M99" s="230">
        <v>27078.17</v>
      </c>
      <c r="N99" s="230">
        <v>174777.29</v>
      </c>
      <c r="O99" s="230">
        <v>167786.2</v>
      </c>
      <c r="P99" s="230">
        <v>133431.34000000003</v>
      </c>
      <c r="Q99" s="230">
        <v>34354.86</v>
      </c>
      <c r="R99" s="230">
        <v>167786.2</v>
      </c>
      <c r="S99" s="230">
        <v>167786.2</v>
      </c>
      <c r="T99" s="230">
        <v>133431.34000000003</v>
      </c>
      <c r="U99" s="230">
        <v>34354.86</v>
      </c>
      <c r="V99" s="223">
        <f t="shared" si="24"/>
        <v>132247.48000000001</v>
      </c>
      <c r="W99" s="196">
        <f t="shared" si="25"/>
        <v>167786.2</v>
      </c>
      <c r="X99" s="230"/>
    </row>
    <row r="100" spans="1:24" s="7" customFormat="1" ht="47.25" outlineLevel="1">
      <c r="A100" s="24" t="s">
        <v>501</v>
      </c>
      <c r="B100" s="4" t="s">
        <v>118</v>
      </c>
      <c r="C100" s="4"/>
      <c r="D100" s="4" t="s">
        <v>1016</v>
      </c>
      <c r="E100" s="10" t="s">
        <v>84</v>
      </c>
      <c r="F100" s="21" t="str">
        <f>VLOOKUP(A100,'[3]Калькулятор Индексации '!$A$12:$I$188,9,FALSE)</f>
        <v>Индексация</v>
      </c>
      <c r="G100" s="196">
        <v>142480.45000000001</v>
      </c>
      <c r="H100" s="222">
        <v>138206.04</v>
      </c>
      <c r="I100" s="222">
        <v>110987.57</v>
      </c>
      <c r="J100" s="222">
        <v>27218.47</v>
      </c>
      <c r="K100" s="196">
        <v>137493.63</v>
      </c>
      <c r="L100" s="196">
        <v>110415.46</v>
      </c>
      <c r="M100" s="196">
        <v>27078.17</v>
      </c>
      <c r="N100" s="196">
        <v>180129.46</v>
      </c>
      <c r="O100" s="196">
        <v>172924.28</v>
      </c>
      <c r="P100" s="196">
        <v>138868.35</v>
      </c>
      <c r="Q100" s="196">
        <v>34055.93</v>
      </c>
      <c r="R100" s="196">
        <v>172924.28</v>
      </c>
      <c r="S100" s="196">
        <v>172924.28</v>
      </c>
      <c r="T100" s="196">
        <v>138868.35</v>
      </c>
      <c r="U100" s="196">
        <v>34055.93</v>
      </c>
      <c r="V100" s="223">
        <f t="shared" si="24"/>
        <v>137493.63</v>
      </c>
      <c r="W100" s="196">
        <f t="shared" si="25"/>
        <v>172924.28</v>
      </c>
      <c r="X100" s="196"/>
    </row>
    <row r="101" spans="1:24" s="7" customFormat="1" ht="47.25" outlineLevel="1">
      <c r="A101" s="24" t="s">
        <v>498</v>
      </c>
      <c r="B101" s="4" t="s">
        <v>119</v>
      </c>
      <c r="C101" s="4"/>
      <c r="D101" s="4" t="s">
        <v>1016</v>
      </c>
      <c r="E101" s="10" t="s">
        <v>84</v>
      </c>
      <c r="F101" s="21" t="str">
        <f>VLOOKUP(A101,'[3]Калькулятор Индексации '!$A$12:$I$188,9,FALSE)</f>
        <v>Индексация</v>
      </c>
      <c r="G101" s="196">
        <v>150085.4</v>
      </c>
      <c r="H101" s="222">
        <v>145582.84</v>
      </c>
      <c r="I101" s="222">
        <v>118364.37</v>
      </c>
      <c r="J101" s="222">
        <v>27218.47</v>
      </c>
      <c r="K101" s="196">
        <v>144832.41</v>
      </c>
      <c r="L101" s="196">
        <v>117754.24000000001</v>
      </c>
      <c r="M101" s="196">
        <v>27078.17</v>
      </c>
      <c r="N101" s="196">
        <v>190438.36</v>
      </c>
      <c r="O101" s="196">
        <v>182820.83</v>
      </c>
      <c r="P101" s="196">
        <v>148640.26999999999</v>
      </c>
      <c r="Q101" s="196">
        <v>34180.559999999998</v>
      </c>
      <c r="R101" s="196">
        <v>182820.83</v>
      </c>
      <c r="S101" s="196">
        <v>182820.83</v>
      </c>
      <c r="T101" s="196">
        <v>148640.26999999999</v>
      </c>
      <c r="U101" s="196">
        <v>34180.559999999998</v>
      </c>
      <c r="V101" s="223">
        <f t="shared" si="24"/>
        <v>144832.41</v>
      </c>
      <c r="W101" s="196">
        <f t="shared" si="25"/>
        <v>182820.83</v>
      </c>
      <c r="X101" s="196"/>
    </row>
    <row r="102" spans="1:24" s="7" customFormat="1" ht="47.25" outlineLevel="1">
      <c r="A102" s="24" t="s">
        <v>502</v>
      </c>
      <c r="B102" s="4" t="s">
        <v>120</v>
      </c>
      <c r="C102" s="4"/>
      <c r="D102" s="4" t="s">
        <v>1016</v>
      </c>
      <c r="E102" s="10" t="s">
        <v>84</v>
      </c>
      <c r="F102" s="21" t="str">
        <f>VLOOKUP(A102,'[3]Калькулятор Индексации '!$A$12:$I$188,9,FALSE)</f>
        <v>Индексация</v>
      </c>
      <c r="G102" s="196">
        <v>175376.74</v>
      </c>
      <c r="H102" s="222">
        <v>170115.44</v>
      </c>
      <c r="I102" s="222">
        <v>142896.97</v>
      </c>
      <c r="J102" s="222">
        <v>27218.47</v>
      </c>
      <c r="K102" s="196">
        <v>169238.55</v>
      </c>
      <c r="L102" s="196">
        <v>142160.38</v>
      </c>
      <c r="M102" s="196">
        <v>27078.17</v>
      </c>
      <c r="N102" s="196">
        <v>225210.76</v>
      </c>
      <c r="O102" s="196">
        <v>216202.33</v>
      </c>
      <c r="P102" s="196">
        <v>181609.94999999998</v>
      </c>
      <c r="Q102" s="196">
        <v>34592.379999999997</v>
      </c>
      <c r="R102" s="196">
        <v>216202.33</v>
      </c>
      <c r="S102" s="196">
        <v>216202.33</v>
      </c>
      <c r="T102" s="196">
        <v>181609.94999999998</v>
      </c>
      <c r="U102" s="196">
        <v>34592.379999999997</v>
      </c>
      <c r="V102" s="223">
        <f t="shared" si="24"/>
        <v>169238.55</v>
      </c>
      <c r="W102" s="196">
        <f t="shared" si="25"/>
        <v>216202.33</v>
      </c>
      <c r="X102" s="196"/>
    </row>
    <row r="103" spans="1:24" s="7" customFormat="1" ht="47.25" outlineLevel="1">
      <c r="A103" s="24" t="s">
        <v>503</v>
      </c>
      <c r="B103" s="4" t="s">
        <v>146</v>
      </c>
      <c r="C103" s="4"/>
      <c r="D103" s="4" t="s">
        <v>1016</v>
      </c>
      <c r="E103" s="10" t="s">
        <v>84</v>
      </c>
      <c r="F103" s="21" t="str">
        <f>VLOOKUP(A103,'[3]Калькулятор Индексации '!$A$12:$I$188,9,FALSE)</f>
        <v>Индексация</v>
      </c>
      <c r="G103" s="196">
        <v>202238.62</v>
      </c>
      <c r="H103" s="222">
        <v>196171.46</v>
      </c>
      <c r="I103" s="222">
        <v>168952.99</v>
      </c>
      <c r="J103" s="222">
        <v>27218.47</v>
      </c>
      <c r="K103" s="196">
        <v>195160.27</v>
      </c>
      <c r="L103" s="196">
        <v>168082.1</v>
      </c>
      <c r="M103" s="196">
        <v>27078.17</v>
      </c>
      <c r="N103" s="196">
        <v>259705.55337926341</v>
      </c>
      <c r="O103" s="196">
        <v>249317.33</v>
      </c>
      <c r="P103" s="196">
        <v>214724.96</v>
      </c>
      <c r="Q103" s="196">
        <v>34592.370000000003</v>
      </c>
      <c r="R103" s="196">
        <v>249317.33</v>
      </c>
      <c r="S103" s="196">
        <v>249317.33</v>
      </c>
      <c r="T103" s="196">
        <v>214724.96</v>
      </c>
      <c r="U103" s="196">
        <v>34592.370000000003</v>
      </c>
      <c r="V103" s="223">
        <f t="shared" si="24"/>
        <v>195160.27</v>
      </c>
      <c r="W103" s="196">
        <f t="shared" si="25"/>
        <v>249317.33</v>
      </c>
      <c r="X103" s="196"/>
    </row>
    <row r="104" spans="1:24" s="7" customFormat="1" ht="78.75" outlineLevel="1">
      <c r="A104" s="30" t="s">
        <v>36</v>
      </c>
      <c r="B104" s="63" t="s">
        <v>128</v>
      </c>
      <c r="C104" s="63" t="s">
        <v>58</v>
      </c>
      <c r="D104" s="63"/>
      <c r="E104" s="10"/>
      <c r="F104" s="21"/>
      <c r="G104" s="196"/>
      <c r="H104" s="222"/>
      <c r="I104" s="222"/>
      <c r="J104" s="222"/>
      <c r="K104" s="196"/>
      <c r="L104" s="196"/>
      <c r="M104" s="196"/>
      <c r="N104" s="196"/>
      <c r="O104" s="196"/>
      <c r="P104" s="196"/>
      <c r="Q104" s="196"/>
      <c r="R104" s="196"/>
      <c r="S104" s="196"/>
      <c r="T104" s="196"/>
      <c r="U104" s="196"/>
      <c r="V104" s="196"/>
      <c r="W104" s="223"/>
      <c r="X104" s="196"/>
    </row>
    <row r="105" spans="1:24" s="7" customFormat="1" ht="63" outlineLevel="1">
      <c r="A105" s="24" t="s">
        <v>541</v>
      </c>
      <c r="B105" s="2" t="s">
        <v>129</v>
      </c>
      <c r="C105" s="2"/>
      <c r="D105" s="2" t="s">
        <v>59</v>
      </c>
      <c r="E105" s="10" t="s">
        <v>871</v>
      </c>
      <c r="F105" s="21" t="str">
        <f>VLOOKUP(A105,'[3]Калькулятор Индексации '!$A$12:$I$188,9,FALSE)</f>
        <v>Индексация</v>
      </c>
      <c r="G105" s="196">
        <v>1474.66</v>
      </c>
      <c r="H105" s="222">
        <v>1430.42</v>
      </c>
      <c r="I105" s="222">
        <v>918.07</v>
      </c>
      <c r="J105" s="222">
        <v>512.35</v>
      </c>
      <c r="K105" s="196">
        <v>1423.05</v>
      </c>
      <c r="L105" s="196">
        <v>913.34</v>
      </c>
      <c r="M105" s="196">
        <v>509.71</v>
      </c>
      <c r="N105" s="196">
        <v>1474.66</v>
      </c>
      <c r="O105" s="196">
        <v>1415.67</v>
      </c>
      <c r="P105" s="196">
        <v>908.60000000000014</v>
      </c>
      <c r="Q105" s="196">
        <v>507.07</v>
      </c>
      <c r="R105" s="196">
        <v>1415.67</v>
      </c>
      <c r="S105" s="196">
        <v>1415.67</v>
      </c>
      <c r="T105" s="196">
        <v>908.60000000000014</v>
      </c>
      <c r="U105" s="196">
        <v>507.07</v>
      </c>
      <c r="V105" s="223">
        <f t="shared" ref="V105:V110" si="26">MIN(H105,K105,O105,S105)</f>
        <v>1415.67</v>
      </c>
      <c r="W105" s="196">
        <f t="shared" ref="W105:W110" si="27">MAX(H105,K105,O105,S105)</f>
        <v>1430.42</v>
      </c>
      <c r="X105" s="196"/>
    </row>
    <row r="106" spans="1:24" s="7" customFormat="1" ht="63" outlineLevel="1">
      <c r="A106" s="24" t="s">
        <v>542</v>
      </c>
      <c r="B106" s="2" t="s">
        <v>130</v>
      </c>
      <c r="C106" s="2"/>
      <c r="D106" s="2" t="s">
        <v>59</v>
      </c>
      <c r="E106" s="10" t="s">
        <v>871</v>
      </c>
      <c r="F106" s="21" t="str">
        <f>VLOOKUP(A106,'[3]Калькулятор Индексации '!$A$12:$I$188,9,FALSE)</f>
        <v>Индексация</v>
      </c>
      <c r="G106" s="196">
        <v>1596.71</v>
      </c>
      <c r="H106" s="222">
        <v>1548.81</v>
      </c>
      <c r="I106" s="222">
        <v>1036.46</v>
      </c>
      <c r="J106" s="222">
        <v>512.35</v>
      </c>
      <c r="K106" s="196">
        <v>1540.83</v>
      </c>
      <c r="L106" s="196">
        <v>1031.1199999999999</v>
      </c>
      <c r="M106" s="196">
        <v>509.71</v>
      </c>
      <c r="N106" s="196">
        <v>1596.71</v>
      </c>
      <c r="O106" s="196">
        <v>1532.84</v>
      </c>
      <c r="P106" s="196">
        <v>1025.77</v>
      </c>
      <c r="Q106" s="196">
        <v>507.07</v>
      </c>
      <c r="R106" s="196">
        <v>1532.84</v>
      </c>
      <c r="S106" s="196">
        <v>1532.84</v>
      </c>
      <c r="T106" s="196">
        <v>1025.77</v>
      </c>
      <c r="U106" s="196">
        <v>507.07</v>
      </c>
      <c r="V106" s="223">
        <f t="shared" si="26"/>
        <v>1532.84</v>
      </c>
      <c r="W106" s="196">
        <f t="shared" si="27"/>
        <v>1548.81</v>
      </c>
      <c r="X106" s="196"/>
    </row>
    <row r="107" spans="1:24" s="7" customFormat="1" ht="63" outlineLevel="1">
      <c r="A107" s="24" t="s">
        <v>543</v>
      </c>
      <c r="B107" s="2" t="s">
        <v>133</v>
      </c>
      <c r="C107" s="2"/>
      <c r="D107" s="2" t="s">
        <v>59</v>
      </c>
      <c r="E107" s="10" t="s">
        <v>871</v>
      </c>
      <c r="F107" s="21" t="str">
        <f>VLOOKUP(A107,'[3]Калькулятор Индексации '!$A$12:$I$188,9,FALSE)</f>
        <v>Индексация</v>
      </c>
      <c r="G107" s="196">
        <v>3601.53</v>
      </c>
      <c r="H107" s="222">
        <v>3493.48</v>
      </c>
      <c r="I107" s="222">
        <v>2981.13</v>
      </c>
      <c r="J107" s="222">
        <v>512.35</v>
      </c>
      <c r="K107" s="196">
        <v>3475.48</v>
      </c>
      <c r="L107" s="196">
        <v>2965.77</v>
      </c>
      <c r="M107" s="196">
        <v>509.71</v>
      </c>
      <c r="N107" s="196">
        <v>3601.53</v>
      </c>
      <c r="O107" s="196">
        <v>3457.47</v>
      </c>
      <c r="P107" s="196">
        <v>2950.3999999999996</v>
      </c>
      <c r="Q107" s="196">
        <v>507.07</v>
      </c>
      <c r="R107" s="196">
        <v>3457.47</v>
      </c>
      <c r="S107" s="196">
        <v>3457.47</v>
      </c>
      <c r="T107" s="196">
        <v>2950.3999999999996</v>
      </c>
      <c r="U107" s="196">
        <v>507.07</v>
      </c>
      <c r="V107" s="223">
        <f t="shared" si="26"/>
        <v>3457.47</v>
      </c>
      <c r="W107" s="196">
        <f t="shared" si="27"/>
        <v>3493.48</v>
      </c>
      <c r="X107" s="196"/>
    </row>
    <row r="108" spans="1:24" s="7" customFormat="1" ht="63" outlineLevel="1">
      <c r="A108" s="24" t="s">
        <v>544</v>
      </c>
      <c r="B108" s="2" t="s">
        <v>134</v>
      </c>
      <c r="C108" s="2"/>
      <c r="D108" s="2" t="s">
        <v>59</v>
      </c>
      <c r="E108" s="10" t="s">
        <v>871</v>
      </c>
      <c r="F108" s="21" t="str">
        <f>VLOOKUP(A108,'[3]Калькулятор Индексации '!$A$12:$I$188,9,FALSE)</f>
        <v>Индексация</v>
      </c>
      <c r="G108" s="230">
        <v>4801.76</v>
      </c>
      <c r="H108" s="222">
        <v>4657.71</v>
      </c>
      <c r="I108" s="222">
        <v>4145.3599999999997</v>
      </c>
      <c r="J108" s="222">
        <v>512.35</v>
      </c>
      <c r="K108" s="230">
        <v>4633.7</v>
      </c>
      <c r="L108" s="230">
        <v>4123.99</v>
      </c>
      <c r="M108" s="230">
        <v>509.71</v>
      </c>
      <c r="N108" s="230">
        <v>4801.76</v>
      </c>
      <c r="O108" s="230">
        <v>4609.6899999999996</v>
      </c>
      <c r="P108" s="230">
        <v>4102.62</v>
      </c>
      <c r="Q108" s="230">
        <v>507.07</v>
      </c>
      <c r="R108" s="230">
        <v>4609.6899999999996</v>
      </c>
      <c r="S108" s="230">
        <v>4609.6899999999996</v>
      </c>
      <c r="T108" s="230">
        <v>4102.62</v>
      </c>
      <c r="U108" s="230">
        <v>507.07</v>
      </c>
      <c r="V108" s="223">
        <f t="shared" si="26"/>
        <v>4609.6899999999996</v>
      </c>
      <c r="W108" s="196">
        <f t="shared" si="27"/>
        <v>4657.71</v>
      </c>
      <c r="X108" s="230"/>
    </row>
    <row r="109" spans="1:24" s="7" customFormat="1" ht="63" outlineLevel="1">
      <c r="A109" s="24" t="s">
        <v>545</v>
      </c>
      <c r="B109" s="2" t="s">
        <v>131</v>
      </c>
      <c r="C109" s="2"/>
      <c r="D109" s="2" t="s">
        <v>59</v>
      </c>
      <c r="E109" s="10" t="s">
        <v>871</v>
      </c>
      <c r="F109" s="21" t="str">
        <f>VLOOKUP(A109,'[3]Калькулятор Индексации '!$A$12:$I$188,9,FALSE)</f>
        <v>Индексация</v>
      </c>
      <c r="G109" s="230">
        <v>7011.6</v>
      </c>
      <c r="H109" s="222">
        <v>6801.25</v>
      </c>
      <c r="I109" s="222">
        <v>6288.9</v>
      </c>
      <c r="J109" s="222">
        <v>512.35</v>
      </c>
      <c r="K109" s="230">
        <v>6766.19</v>
      </c>
      <c r="L109" s="230">
        <v>6256.48</v>
      </c>
      <c r="M109" s="230">
        <v>509.71</v>
      </c>
      <c r="N109" s="230">
        <v>7011.6</v>
      </c>
      <c r="O109" s="230">
        <v>6731.14</v>
      </c>
      <c r="P109" s="230">
        <v>6224.0700000000006</v>
      </c>
      <c r="Q109" s="230">
        <v>507.07</v>
      </c>
      <c r="R109" s="230">
        <v>6731.14</v>
      </c>
      <c r="S109" s="230">
        <v>6731.14</v>
      </c>
      <c r="T109" s="230">
        <v>6224.0700000000006</v>
      </c>
      <c r="U109" s="230">
        <v>507.07</v>
      </c>
      <c r="V109" s="223">
        <f t="shared" si="26"/>
        <v>6731.14</v>
      </c>
      <c r="W109" s="196">
        <f t="shared" si="27"/>
        <v>6801.25</v>
      </c>
      <c r="X109" s="230"/>
    </row>
    <row r="110" spans="1:24" s="7" customFormat="1" ht="63" outlineLevel="1">
      <c r="A110" s="24" t="s">
        <v>546</v>
      </c>
      <c r="B110" s="2" t="s">
        <v>132</v>
      </c>
      <c r="C110" s="2"/>
      <c r="D110" s="2" t="s">
        <v>59</v>
      </c>
      <c r="E110" s="10" t="s">
        <v>871</v>
      </c>
      <c r="F110" s="21" t="str">
        <f>VLOOKUP(A110,'[3]Калькулятор Индексации '!$A$12:$I$188,9,FALSE)</f>
        <v>Индексация</v>
      </c>
      <c r="G110" s="230">
        <v>13373.44</v>
      </c>
      <c r="H110" s="222">
        <v>12972.24</v>
      </c>
      <c r="I110" s="222">
        <v>12459.89</v>
      </c>
      <c r="J110" s="222">
        <v>512.35</v>
      </c>
      <c r="K110" s="230">
        <v>12905.37</v>
      </c>
      <c r="L110" s="230">
        <v>12395.66</v>
      </c>
      <c r="M110" s="230">
        <v>509.71</v>
      </c>
      <c r="N110" s="230">
        <v>13373.44</v>
      </c>
      <c r="O110" s="230">
        <v>12838.5</v>
      </c>
      <c r="P110" s="230">
        <v>12331.43</v>
      </c>
      <c r="Q110" s="230">
        <v>507.07</v>
      </c>
      <c r="R110" s="230">
        <v>12838.5</v>
      </c>
      <c r="S110" s="230">
        <v>12838.5</v>
      </c>
      <c r="T110" s="230">
        <v>12331.43</v>
      </c>
      <c r="U110" s="230">
        <v>507.07</v>
      </c>
      <c r="V110" s="223">
        <f t="shared" si="26"/>
        <v>12838.5</v>
      </c>
      <c r="W110" s="196">
        <f t="shared" si="27"/>
        <v>12972.24</v>
      </c>
      <c r="X110" s="230"/>
    </row>
    <row r="111" spans="1:24" s="7" customFormat="1" ht="299.25" outlineLevel="1">
      <c r="A111" s="30" t="s">
        <v>37</v>
      </c>
      <c r="B111" s="63" t="s">
        <v>1128</v>
      </c>
      <c r="C111" s="63" t="s">
        <v>1120</v>
      </c>
      <c r="D111" s="63"/>
      <c r="E111" s="10" t="s">
        <v>1617</v>
      </c>
      <c r="F111" s="21"/>
      <c r="G111" s="230"/>
      <c r="H111" s="222"/>
      <c r="I111" s="222"/>
      <c r="J111" s="222"/>
      <c r="K111" s="230"/>
      <c r="L111" s="230"/>
      <c r="M111" s="230"/>
      <c r="N111" s="230"/>
      <c r="O111" s="230"/>
      <c r="P111" s="230"/>
      <c r="Q111" s="230"/>
      <c r="R111" s="230"/>
      <c r="S111" s="230"/>
      <c r="T111" s="230"/>
      <c r="U111" s="230"/>
      <c r="V111" s="230"/>
      <c r="W111" s="223"/>
      <c r="X111" s="230"/>
    </row>
    <row r="112" spans="1:24" s="7" customFormat="1" outlineLevel="1">
      <c r="A112" s="24" t="s">
        <v>504</v>
      </c>
      <c r="B112" s="2" t="s">
        <v>1121</v>
      </c>
      <c r="C112" s="2"/>
      <c r="D112" s="2" t="s">
        <v>644</v>
      </c>
      <c r="E112" s="10"/>
      <c r="F112" s="21" t="str">
        <f>VLOOKUP(A112,'[3]Калькулятор Индексации '!$A$12:$I$188,9,FALSE)</f>
        <v>Индексация</v>
      </c>
      <c r="G112" s="230">
        <v>9120</v>
      </c>
      <c r="H112" s="222">
        <v>8846.4</v>
      </c>
      <c r="I112" s="222">
        <v>8117.3</v>
      </c>
      <c r="J112" s="222">
        <v>729.1</v>
      </c>
      <c r="K112" s="230">
        <v>8800.7999999999993</v>
      </c>
      <c r="L112" s="230">
        <v>8075.46</v>
      </c>
      <c r="M112" s="230">
        <v>725.34</v>
      </c>
      <c r="N112" s="230">
        <v>9120</v>
      </c>
      <c r="O112" s="230">
        <v>8755.2000000000007</v>
      </c>
      <c r="P112" s="230">
        <v>8033.6200000000008</v>
      </c>
      <c r="Q112" s="230">
        <v>721.58</v>
      </c>
      <c r="R112" s="230">
        <v>8755.2000000000007</v>
      </c>
      <c r="S112" s="230">
        <v>8755.2000000000007</v>
      </c>
      <c r="T112" s="230">
        <v>8033.6200000000008</v>
      </c>
      <c r="U112" s="230">
        <v>721.58</v>
      </c>
      <c r="V112" s="223">
        <f t="shared" ref="V112:V116" si="28">MIN(H112,K112,O112,S112)</f>
        <v>8755.2000000000007</v>
      </c>
      <c r="W112" s="196">
        <f t="shared" ref="W112:W116" si="29">MAX(H112,K112,O112,S112)</f>
        <v>8846.4</v>
      </c>
      <c r="X112" s="230"/>
    </row>
    <row r="113" spans="1:24" s="7" customFormat="1" outlineLevel="1">
      <c r="A113" s="24" t="s">
        <v>505</v>
      </c>
      <c r="B113" s="2" t="s">
        <v>1122</v>
      </c>
      <c r="C113" s="2"/>
      <c r="D113" s="2" t="s">
        <v>644</v>
      </c>
      <c r="E113" s="10"/>
      <c r="F113" s="21" t="str">
        <f>VLOOKUP(A113,'[3]Калькулятор Индексации '!$A$12:$I$188,9,FALSE)</f>
        <v>Индексация</v>
      </c>
      <c r="G113" s="230">
        <v>12300</v>
      </c>
      <c r="H113" s="222">
        <v>11931</v>
      </c>
      <c r="I113" s="222">
        <v>11046.54</v>
      </c>
      <c r="J113" s="222">
        <v>884.46</v>
      </c>
      <c r="K113" s="230">
        <v>11869.5</v>
      </c>
      <c r="L113" s="230">
        <v>10989.6</v>
      </c>
      <c r="M113" s="230">
        <v>879.9</v>
      </c>
      <c r="N113" s="230">
        <v>12300</v>
      </c>
      <c r="O113" s="230">
        <v>11808</v>
      </c>
      <c r="P113" s="230">
        <v>10932.66</v>
      </c>
      <c r="Q113" s="230">
        <v>875.34</v>
      </c>
      <c r="R113" s="230">
        <v>11808</v>
      </c>
      <c r="S113" s="230">
        <v>11808</v>
      </c>
      <c r="T113" s="230">
        <v>10932.66</v>
      </c>
      <c r="U113" s="230">
        <v>875.34</v>
      </c>
      <c r="V113" s="223">
        <f t="shared" si="28"/>
        <v>11808</v>
      </c>
      <c r="W113" s="196">
        <f t="shared" si="29"/>
        <v>11931</v>
      </c>
      <c r="X113" s="230"/>
    </row>
    <row r="114" spans="1:24" s="7" customFormat="1" outlineLevel="1">
      <c r="A114" s="24" t="s">
        <v>506</v>
      </c>
      <c r="B114" s="2" t="s">
        <v>1129</v>
      </c>
      <c r="C114" s="2"/>
      <c r="D114" s="2" t="s">
        <v>644</v>
      </c>
      <c r="E114" s="10"/>
      <c r="F114" s="21" t="str">
        <f>VLOOKUP(A114,'[3]Калькулятор Индексации '!$A$12:$I$188,9,FALSE)</f>
        <v>Индексация</v>
      </c>
      <c r="G114" s="230">
        <v>16800</v>
      </c>
      <c r="H114" s="222">
        <v>16296</v>
      </c>
      <c r="I114" s="222">
        <v>15230.95</v>
      </c>
      <c r="J114" s="222">
        <v>1065.05</v>
      </c>
      <c r="K114" s="230">
        <v>16212</v>
      </c>
      <c r="L114" s="230">
        <v>15152.44</v>
      </c>
      <c r="M114" s="230">
        <v>1059.56</v>
      </c>
      <c r="N114" s="230">
        <v>16800</v>
      </c>
      <c r="O114" s="230">
        <v>16128</v>
      </c>
      <c r="P114" s="230">
        <v>15073.93</v>
      </c>
      <c r="Q114" s="230">
        <v>1054.07</v>
      </c>
      <c r="R114" s="230">
        <v>16128</v>
      </c>
      <c r="S114" s="230">
        <v>16128</v>
      </c>
      <c r="T114" s="230">
        <v>15073.93</v>
      </c>
      <c r="U114" s="230">
        <v>1054.07</v>
      </c>
      <c r="V114" s="223">
        <f t="shared" si="28"/>
        <v>16128</v>
      </c>
      <c r="W114" s="196">
        <f t="shared" si="29"/>
        <v>16296</v>
      </c>
      <c r="X114" s="230"/>
    </row>
    <row r="115" spans="1:24" s="7" customFormat="1" outlineLevel="1">
      <c r="A115" s="24" t="s">
        <v>507</v>
      </c>
      <c r="B115" s="2" t="s">
        <v>1123</v>
      </c>
      <c r="C115" s="2"/>
      <c r="D115" s="2" t="s">
        <v>644</v>
      </c>
      <c r="E115" s="10"/>
      <c r="F115" s="21" t="str">
        <f>VLOOKUP(A115,'[3]Калькулятор Индексации '!$A$12:$I$188,9,FALSE)</f>
        <v>Индексация</v>
      </c>
      <c r="G115" s="230">
        <v>19800</v>
      </c>
      <c r="H115" s="222">
        <v>19206</v>
      </c>
      <c r="I115" s="222">
        <v>18120.68</v>
      </c>
      <c r="J115" s="222">
        <v>1085.32</v>
      </c>
      <c r="K115" s="230">
        <v>19107</v>
      </c>
      <c r="L115" s="230">
        <v>18027.28</v>
      </c>
      <c r="M115" s="230">
        <v>1079.72</v>
      </c>
      <c r="N115" s="230">
        <v>19800</v>
      </c>
      <c r="O115" s="230">
        <v>19008</v>
      </c>
      <c r="P115" s="230">
        <v>17933.87</v>
      </c>
      <c r="Q115" s="230">
        <v>1074.1300000000001</v>
      </c>
      <c r="R115" s="230">
        <v>19008</v>
      </c>
      <c r="S115" s="230">
        <v>19008</v>
      </c>
      <c r="T115" s="230">
        <v>17933.87</v>
      </c>
      <c r="U115" s="230">
        <v>1074.1300000000001</v>
      </c>
      <c r="V115" s="223">
        <f t="shared" si="28"/>
        <v>19008</v>
      </c>
      <c r="W115" s="196">
        <f t="shared" si="29"/>
        <v>19206</v>
      </c>
      <c r="X115" s="230"/>
    </row>
    <row r="116" spans="1:24" s="7" customFormat="1" outlineLevel="1">
      <c r="A116" s="24" t="s">
        <v>508</v>
      </c>
      <c r="B116" s="2" t="s">
        <v>1124</v>
      </c>
      <c r="C116" s="2"/>
      <c r="D116" s="2" t="s">
        <v>644</v>
      </c>
      <c r="E116" s="10"/>
      <c r="F116" s="21" t="str">
        <f>VLOOKUP(A116,'[3]Калькулятор Индексации '!$A$12:$I$188,9,FALSE)</f>
        <v>Индексация</v>
      </c>
      <c r="G116" s="230">
        <v>23500</v>
      </c>
      <c r="H116" s="222">
        <v>22795</v>
      </c>
      <c r="I116" s="222">
        <v>21709.47</v>
      </c>
      <c r="J116" s="222">
        <v>1085.53</v>
      </c>
      <c r="K116" s="230">
        <v>22677.5</v>
      </c>
      <c r="L116" s="230">
        <v>21597.56</v>
      </c>
      <c r="M116" s="230">
        <v>1079.94</v>
      </c>
      <c r="N116" s="230">
        <v>23500</v>
      </c>
      <c r="O116" s="230">
        <v>22560</v>
      </c>
      <c r="P116" s="230">
        <v>21485.66</v>
      </c>
      <c r="Q116" s="230">
        <v>1074.3399999999999</v>
      </c>
      <c r="R116" s="230">
        <v>22560</v>
      </c>
      <c r="S116" s="230">
        <v>22560</v>
      </c>
      <c r="T116" s="230">
        <v>21485.66</v>
      </c>
      <c r="U116" s="230">
        <v>1074.3399999999999</v>
      </c>
      <c r="V116" s="223">
        <f t="shared" si="28"/>
        <v>22560</v>
      </c>
      <c r="W116" s="196">
        <f t="shared" si="29"/>
        <v>22795</v>
      </c>
      <c r="X116" s="230"/>
    </row>
    <row r="117" spans="1:24" s="7" customFormat="1" ht="409.5" outlineLevel="1">
      <c r="A117" s="62" t="s">
        <v>38</v>
      </c>
      <c r="B117" s="63" t="s">
        <v>24</v>
      </c>
      <c r="C117" s="63" t="s">
        <v>1618</v>
      </c>
      <c r="D117" s="63"/>
      <c r="E117" s="10" t="s">
        <v>1613</v>
      </c>
      <c r="F117" s="21"/>
      <c r="G117" s="196"/>
      <c r="H117" s="222"/>
      <c r="I117" s="222"/>
      <c r="J117" s="222"/>
      <c r="K117" s="196"/>
      <c r="L117" s="196"/>
      <c r="M117" s="196"/>
      <c r="N117" s="196"/>
      <c r="O117" s="196"/>
      <c r="P117" s="196"/>
      <c r="Q117" s="196"/>
      <c r="R117" s="196"/>
      <c r="S117" s="196"/>
      <c r="T117" s="196"/>
      <c r="U117" s="196"/>
      <c r="V117" s="196"/>
      <c r="W117" s="223"/>
      <c r="X117" s="196"/>
    </row>
    <row r="118" spans="1:24" s="7" customFormat="1" ht="31.5" outlineLevel="1">
      <c r="A118" s="24" t="s">
        <v>509</v>
      </c>
      <c r="B118" s="4" t="s">
        <v>1619</v>
      </c>
      <c r="C118" s="4"/>
      <c r="D118" s="4" t="s">
        <v>2</v>
      </c>
      <c r="E118" s="10" t="s">
        <v>84</v>
      </c>
      <c r="F118" s="21" t="str">
        <f>VLOOKUP(A118,'[3]Калькулятор Индексации '!$A$12:$I$188,9,FALSE)</f>
        <v>Индексация</v>
      </c>
      <c r="G118" s="230">
        <v>110321.77</v>
      </c>
      <c r="H118" s="222">
        <v>107012.12</v>
      </c>
      <c r="I118" s="222">
        <v>86859.45</v>
      </c>
      <c r="J118" s="222">
        <v>20152.669999999998</v>
      </c>
      <c r="K118" s="230">
        <v>106460.51</v>
      </c>
      <c r="L118" s="230">
        <v>86411.72</v>
      </c>
      <c r="M118" s="230">
        <v>20048.79</v>
      </c>
      <c r="N118" s="230">
        <v>110321.77</v>
      </c>
      <c r="O118" s="230">
        <v>105908.9</v>
      </c>
      <c r="P118" s="230">
        <v>85963.989999999991</v>
      </c>
      <c r="Q118" s="230">
        <v>19944.91</v>
      </c>
      <c r="R118" s="230">
        <v>105908.9</v>
      </c>
      <c r="S118" s="230">
        <v>105908.9</v>
      </c>
      <c r="T118" s="230">
        <v>85963.989999999991</v>
      </c>
      <c r="U118" s="230">
        <v>19944.91</v>
      </c>
      <c r="V118" s="223">
        <f t="shared" ref="V118:V126" si="30">MIN(H118,K118,O118,S118)</f>
        <v>105908.9</v>
      </c>
      <c r="W118" s="196">
        <f t="shared" ref="W118:W126" si="31">MAX(H118,K118,O118,S118)</f>
        <v>107012.12</v>
      </c>
      <c r="X118" s="230"/>
    </row>
    <row r="119" spans="1:24" s="7" customFormat="1" ht="31.5" outlineLevel="1">
      <c r="A119" s="24" t="s">
        <v>510</v>
      </c>
      <c r="B119" s="4" t="s">
        <v>1620</v>
      </c>
      <c r="C119" s="4"/>
      <c r="D119" s="4" t="s">
        <v>2</v>
      </c>
      <c r="E119" s="10" t="s">
        <v>84</v>
      </c>
      <c r="F119" s="21" t="str">
        <f>VLOOKUP(A119,'[3]Калькулятор Индексации '!$A$12:$I$188,9,FALSE)</f>
        <v>Индексация</v>
      </c>
      <c r="G119" s="230">
        <v>136220.37</v>
      </c>
      <c r="H119" s="222">
        <v>132133.76000000001</v>
      </c>
      <c r="I119" s="222">
        <v>111981.09</v>
      </c>
      <c r="J119" s="222">
        <v>20152.669999999998</v>
      </c>
      <c r="K119" s="230">
        <v>131452.66</v>
      </c>
      <c r="L119" s="230">
        <v>111403.87</v>
      </c>
      <c r="M119" s="230">
        <v>20048.79</v>
      </c>
      <c r="N119" s="230">
        <v>136220.37</v>
      </c>
      <c r="O119" s="230">
        <v>130771.56</v>
      </c>
      <c r="P119" s="230">
        <v>110826.65</v>
      </c>
      <c r="Q119" s="230">
        <v>19944.91</v>
      </c>
      <c r="R119" s="230">
        <v>130771.56</v>
      </c>
      <c r="S119" s="230">
        <v>130771.56</v>
      </c>
      <c r="T119" s="230">
        <v>110826.65</v>
      </c>
      <c r="U119" s="230">
        <v>19944.91</v>
      </c>
      <c r="V119" s="223">
        <f t="shared" si="30"/>
        <v>130771.56</v>
      </c>
      <c r="W119" s="196">
        <f t="shared" si="31"/>
        <v>132133.76000000001</v>
      </c>
      <c r="X119" s="230"/>
    </row>
    <row r="120" spans="1:24" s="7" customFormat="1" ht="31.5" outlineLevel="1">
      <c r="A120" s="24" t="s">
        <v>511</v>
      </c>
      <c r="B120" s="4" t="s">
        <v>1621</v>
      </c>
      <c r="C120" s="4"/>
      <c r="D120" s="4" t="s">
        <v>2</v>
      </c>
      <c r="E120" s="10" t="s">
        <v>84</v>
      </c>
      <c r="F120" s="21" t="str">
        <f>VLOOKUP(A120,'[3]Калькулятор Индексации '!$A$12:$I$188,9,FALSE)</f>
        <v>Индексация</v>
      </c>
      <c r="G120" s="230">
        <v>147983.20000000001</v>
      </c>
      <c r="H120" s="222">
        <v>143543.70000000001</v>
      </c>
      <c r="I120" s="222">
        <v>125092.61</v>
      </c>
      <c r="J120" s="222">
        <v>18451.09</v>
      </c>
      <c r="K120" s="230">
        <v>142803.79</v>
      </c>
      <c r="L120" s="230">
        <v>124447.8</v>
      </c>
      <c r="M120" s="230">
        <v>18355.990000000002</v>
      </c>
      <c r="N120" s="230">
        <v>147983.20000000001</v>
      </c>
      <c r="O120" s="230">
        <v>142063.87</v>
      </c>
      <c r="P120" s="230">
        <v>123802.98999999999</v>
      </c>
      <c r="Q120" s="230">
        <v>18260.88</v>
      </c>
      <c r="R120" s="230">
        <v>142063.87</v>
      </c>
      <c r="S120" s="230">
        <v>142063.87</v>
      </c>
      <c r="T120" s="230">
        <v>123802.98999999999</v>
      </c>
      <c r="U120" s="230">
        <v>18260.88</v>
      </c>
      <c r="V120" s="223">
        <f t="shared" si="30"/>
        <v>142063.87</v>
      </c>
      <c r="W120" s="196">
        <f t="shared" si="31"/>
        <v>143543.70000000001</v>
      </c>
      <c r="X120" s="230"/>
    </row>
    <row r="121" spans="1:24" s="7" customFormat="1" ht="31.5" outlineLevel="1">
      <c r="A121" s="24" t="s">
        <v>512</v>
      </c>
      <c r="B121" s="4" t="s">
        <v>1622</v>
      </c>
      <c r="C121" s="4"/>
      <c r="D121" s="4" t="s">
        <v>2</v>
      </c>
      <c r="E121" s="10" t="s">
        <v>84</v>
      </c>
      <c r="F121" s="21" t="str">
        <f>VLOOKUP(A121,'[3]Калькулятор Индексации '!$A$12:$I$188,9,FALSE)</f>
        <v>Индексация</v>
      </c>
      <c r="G121" s="230">
        <v>234419.11666666667</v>
      </c>
      <c r="H121" s="222">
        <v>227386.54</v>
      </c>
      <c r="I121" s="222">
        <v>201748.36</v>
      </c>
      <c r="J121" s="222">
        <v>25638.18</v>
      </c>
      <c r="K121" s="230">
        <v>226214.45</v>
      </c>
      <c r="L121" s="230">
        <v>200708.43</v>
      </c>
      <c r="M121" s="230">
        <v>25506.02</v>
      </c>
      <c r="N121" s="230">
        <v>234419.11666666667</v>
      </c>
      <c r="O121" s="230">
        <v>225042.35</v>
      </c>
      <c r="P121" s="230">
        <v>199668.48000000001</v>
      </c>
      <c r="Q121" s="230">
        <v>25373.87</v>
      </c>
      <c r="R121" s="230">
        <v>225042.35</v>
      </c>
      <c r="S121" s="230">
        <v>225042.35</v>
      </c>
      <c r="T121" s="230">
        <v>199668.48000000001</v>
      </c>
      <c r="U121" s="230">
        <v>25373.87</v>
      </c>
      <c r="V121" s="223">
        <f t="shared" si="30"/>
        <v>225042.35</v>
      </c>
      <c r="W121" s="196">
        <f t="shared" si="31"/>
        <v>227386.54</v>
      </c>
      <c r="X121" s="230"/>
    </row>
    <row r="122" spans="1:24" s="7" customFormat="1" ht="31.5" outlineLevel="1">
      <c r="A122" s="24" t="s">
        <v>513</v>
      </c>
      <c r="B122" s="4" t="s">
        <v>1623</v>
      </c>
      <c r="C122" s="4"/>
      <c r="D122" s="4" t="s">
        <v>2</v>
      </c>
      <c r="E122" s="10" t="s">
        <v>84</v>
      </c>
      <c r="F122" s="21" t="str">
        <f>VLOOKUP(A122,'[3]Калькулятор Индексации '!$A$12:$I$188,9,FALSE)</f>
        <v>Индексация</v>
      </c>
      <c r="G122" s="230">
        <v>424515.08</v>
      </c>
      <c r="H122" s="222">
        <v>411779.63</v>
      </c>
      <c r="I122" s="222">
        <v>379493.03</v>
      </c>
      <c r="J122" s="222">
        <v>32286.6</v>
      </c>
      <c r="K122" s="230">
        <v>409657.05</v>
      </c>
      <c r="L122" s="230">
        <v>377536.88</v>
      </c>
      <c r="M122" s="230">
        <v>32120.17</v>
      </c>
      <c r="N122" s="230">
        <v>424515.08</v>
      </c>
      <c r="O122" s="230">
        <v>407534.48</v>
      </c>
      <c r="P122" s="230">
        <v>375580.74</v>
      </c>
      <c r="Q122" s="230">
        <v>31953.74</v>
      </c>
      <c r="R122" s="230">
        <v>407534.48</v>
      </c>
      <c r="S122" s="230">
        <v>407534.48</v>
      </c>
      <c r="T122" s="230">
        <v>375580.74</v>
      </c>
      <c r="U122" s="230">
        <v>31953.74</v>
      </c>
      <c r="V122" s="223">
        <f t="shared" si="30"/>
        <v>407534.48</v>
      </c>
      <c r="W122" s="196">
        <f t="shared" si="31"/>
        <v>411779.63</v>
      </c>
      <c r="X122" s="230"/>
    </row>
    <row r="123" spans="1:24" s="7" customFormat="1" ht="31.5" outlineLevel="1">
      <c r="A123" s="24" t="s">
        <v>514</v>
      </c>
      <c r="B123" s="4" t="s">
        <v>1624</v>
      </c>
      <c r="C123" s="4"/>
      <c r="D123" s="4" t="s">
        <v>2</v>
      </c>
      <c r="E123" s="10" t="s">
        <v>84</v>
      </c>
      <c r="F123" s="21" t="str">
        <f>VLOOKUP(A123,'[3]Калькулятор Индексации '!$A$12:$I$188,9,FALSE)</f>
        <v>Индексация</v>
      </c>
      <c r="G123" s="230">
        <v>785469.89</v>
      </c>
      <c r="H123" s="222">
        <v>761905.79</v>
      </c>
      <c r="I123" s="222">
        <v>729619.19</v>
      </c>
      <c r="J123" s="222">
        <v>32286.6</v>
      </c>
      <c r="K123" s="230">
        <v>757978.44</v>
      </c>
      <c r="L123" s="230">
        <v>725858.27</v>
      </c>
      <c r="M123" s="230">
        <v>32120.17</v>
      </c>
      <c r="N123" s="230">
        <v>785469.89</v>
      </c>
      <c r="O123" s="230">
        <v>754051.09</v>
      </c>
      <c r="P123" s="230">
        <v>722097.35</v>
      </c>
      <c r="Q123" s="230">
        <v>31953.74</v>
      </c>
      <c r="R123" s="230">
        <v>754051.09</v>
      </c>
      <c r="S123" s="230">
        <v>754051.09</v>
      </c>
      <c r="T123" s="230">
        <v>722097.35</v>
      </c>
      <c r="U123" s="230">
        <v>31953.74</v>
      </c>
      <c r="V123" s="223">
        <f t="shared" si="30"/>
        <v>754051.09</v>
      </c>
      <c r="W123" s="196">
        <f t="shared" si="31"/>
        <v>761905.79</v>
      </c>
      <c r="X123" s="230"/>
    </row>
    <row r="124" spans="1:24" s="7" customFormat="1" ht="31.5" outlineLevel="1">
      <c r="A124" s="24" t="s">
        <v>515</v>
      </c>
      <c r="B124" s="4" t="s">
        <v>1625</v>
      </c>
      <c r="C124" s="4"/>
      <c r="D124" s="4" t="s">
        <v>2</v>
      </c>
      <c r="E124" s="10" t="s">
        <v>84</v>
      </c>
      <c r="F124" s="21" t="str">
        <f>VLOOKUP(A124,'[3]Калькулятор Индексации '!$A$12:$I$188,9,FALSE)</f>
        <v>Индексация</v>
      </c>
      <c r="G124" s="230">
        <v>1139537.48</v>
      </c>
      <c r="H124" s="222">
        <v>1105351.3600000001</v>
      </c>
      <c r="I124" s="222">
        <v>1073064.76</v>
      </c>
      <c r="J124" s="222">
        <v>32286.6</v>
      </c>
      <c r="K124" s="230">
        <v>1099653.67</v>
      </c>
      <c r="L124" s="230">
        <v>1067533.5</v>
      </c>
      <c r="M124" s="230">
        <v>32120.17</v>
      </c>
      <c r="N124" s="230">
        <v>1139537.48</v>
      </c>
      <c r="O124" s="230">
        <v>1093955.98</v>
      </c>
      <c r="P124" s="230">
        <v>1062002.24</v>
      </c>
      <c r="Q124" s="230">
        <v>31953.74</v>
      </c>
      <c r="R124" s="230">
        <v>1093955.98</v>
      </c>
      <c r="S124" s="230">
        <v>1093955.98</v>
      </c>
      <c r="T124" s="230">
        <v>1062002.24</v>
      </c>
      <c r="U124" s="230">
        <v>31953.74</v>
      </c>
      <c r="V124" s="223">
        <f t="shared" si="30"/>
        <v>1093955.98</v>
      </c>
      <c r="W124" s="196">
        <f t="shared" si="31"/>
        <v>1105351.3600000001</v>
      </c>
      <c r="X124" s="230"/>
    </row>
    <row r="125" spans="1:24" s="7" customFormat="1" ht="31.5" outlineLevel="1">
      <c r="A125" s="24" t="s">
        <v>516</v>
      </c>
      <c r="B125" s="4" t="s">
        <v>1626</v>
      </c>
      <c r="C125" s="4"/>
      <c r="D125" s="4" t="s">
        <v>2</v>
      </c>
      <c r="E125" s="10" t="s">
        <v>84</v>
      </c>
      <c r="F125" s="21" t="str">
        <f>VLOOKUP(A125,'[3]Калькулятор Индексации '!$A$12:$I$188,9,FALSE)</f>
        <v>Индексация</v>
      </c>
      <c r="G125" s="230">
        <v>1514558.43</v>
      </c>
      <c r="H125" s="222">
        <v>1469121.68</v>
      </c>
      <c r="I125" s="222">
        <v>1436835.08</v>
      </c>
      <c r="J125" s="222">
        <v>32286.6</v>
      </c>
      <c r="K125" s="230">
        <v>1461548.88</v>
      </c>
      <c r="L125" s="230">
        <v>1429428.71</v>
      </c>
      <c r="M125" s="230">
        <v>32120.17</v>
      </c>
      <c r="N125" s="230">
        <v>1514558.43</v>
      </c>
      <c r="O125" s="230">
        <v>1453976.09</v>
      </c>
      <c r="P125" s="230">
        <v>1422022.35</v>
      </c>
      <c r="Q125" s="230">
        <v>31953.74</v>
      </c>
      <c r="R125" s="230">
        <v>1453976.09</v>
      </c>
      <c r="S125" s="230">
        <v>1453976.09</v>
      </c>
      <c r="T125" s="230">
        <v>1422022.35</v>
      </c>
      <c r="U125" s="230">
        <v>31953.74</v>
      </c>
      <c r="V125" s="223">
        <f t="shared" si="30"/>
        <v>1453976.09</v>
      </c>
      <c r="W125" s="196">
        <f t="shared" si="31"/>
        <v>1469121.68</v>
      </c>
      <c r="X125" s="230"/>
    </row>
    <row r="126" spans="1:24" s="7" customFormat="1" ht="31.5" outlineLevel="1">
      <c r="A126" s="24" t="s">
        <v>517</v>
      </c>
      <c r="B126" s="4" t="s">
        <v>1627</v>
      </c>
      <c r="C126" s="4"/>
      <c r="D126" s="4" t="s">
        <v>2</v>
      </c>
      <c r="E126" s="10" t="s">
        <v>84</v>
      </c>
      <c r="F126" s="21" t="str">
        <f>VLOOKUP(A126,'[3]Калькулятор Индексации '!$A$12:$I$188,9,FALSE)</f>
        <v>Индексация</v>
      </c>
      <c r="G126" s="230">
        <v>2013044.43</v>
      </c>
      <c r="H126" s="222">
        <v>1952653.1</v>
      </c>
      <c r="I126" s="222">
        <v>1920366.5</v>
      </c>
      <c r="J126" s="222">
        <v>32286.6</v>
      </c>
      <c r="K126" s="230">
        <v>1942587.87</v>
      </c>
      <c r="L126" s="230">
        <v>1910467.7</v>
      </c>
      <c r="M126" s="230">
        <v>32120.17</v>
      </c>
      <c r="N126" s="230">
        <v>2013044.43</v>
      </c>
      <c r="O126" s="230">
        <v>1932522.65</v>
      </c>
      <c r="P126" s="230">
        <v>1900568.91</v>
      </c>
      <c r="Q126" s="230">
        <v>31953.74</v>
      </c>
      <c r="R126" s="230">
        <v>1932522.65</v>
      </c>
      <c r="S126" s="230">
        <v>1932522.65</v>
      </c>
      <c r="T126" s="230">
        <v>1900568.91</v>
      </c>
      <c r="U126" s="230">
        <v>31953.74</v>
      </c>
      <c r="V126" s="223">
        <f t="shared" si="30"/>
        <v>1932522.65</v>
      </c>
      <c r="W126" s="196">
        <f t="shared" si="31"/>
        <v>1952653.1</v>
      </c>
      <c r="X126" s="230"/>
    </row>
    <row r="127" spans="1:24" s="7" customFormat="1" ht="409.5" outlineLevel="1">
      <c r="A127" s="115" t="s">
        <v>39</v>
      </c>
      <c r="B127" s="63" t="s">
        <v>23</v>
      </c>
      <c r="C127" s="63" t="s">
        <v>1628</v>
      </c>
      <c r="D127" s="63"/>
      <c r="E127" s="10" t="s">
        <v>1615</v>
      </c>
      <c r="F127" s="21"/>
      <c r="G127" s="196"/>
      <c r="H127" s="222"/>
      <c r="I127" s="222"/>
      <c r="J127" s="222"/>
      <c r="K127" s="196"/>
      <c r="L127" s="196"/>
      <c r="M127" s="196"/>
      <c r="N127" s="196"/>
      <c r="O127" s="196"/>
      <c r="P127" s="196"/>
      <c r="Q127" s="196"/>
      <c r="R127" s="196"/>
      <c r="S127" s="196"/>
      <c r="T127" s="196"/>
      <c r="U127" s="196"/>
      <c r="V127" s="196"/>
      <c r="W127" s="223"/>
      <c r="X127" s="196"/>
    </row>
    <row r="128" spans="1:24" s="7" customFormat="1" ht="31.5" outlineLevel="1">
      <c r="A128" s="53" t="s">
        <v>40</v>
      </c>
      <c r="B128" s="4" t="s">
        <v>1619</v>
      </c>
      <c r="C128" s="4"/>
      <c r="D128" s="4" t="s">
        <v>2</v>
      </c>
      <c r="E128" s="10" t="s">
        <v>84</v>
      </c>
      <c r="F128" s="21" t="str">
        <f>VLOOKUP(A128,'[3]Калькулятор Индексации '!$A$12:$I$188,9,FALSE)</f>
        <v>Индексация</v>
      </c>
      <c r="G128" s="230">
        <v>248495.62</v>
      </c>
      <c r="H128" s="222">
        <v>241040.75</v>
      </c>
      <c r="I128" s="222">
        <v>169968.75</v>
      </c>
      <c r="J128" s="222">
        <v>71072</v>
      </c>
      <c r="K128" s="230">
        <v>239798.27</v>
      </c>
      <c r="L128" s="230">
        <v>169092.62</v>
      </c>
      <c r="M128" s="230">
        <v>70705.649999999994</v>
      </c>
      <c r="N128" s="230">
        <v>248495.62</v>
      </c>
      <c r="O128" s="230">
        <v>238555.8</v>
      </c>
      <c r="P128" s="230">
        <v>168216.5</v>
      </c>
      <c r="Q128" s="230">
        <v>70339.3</v>
      </c>
      <c r="R128" s="230">
        <v>238555.8</v>
      </c>
      <c r="S128" s="230">
        <v>238555.8</v>
      </c>
      <c r="T128" s="230">
        <v>168216.5</v>
      </c>
      <c r="U128" s="230">
        <v>70339.3</v>
      </c>
      <c r="V128" s="223">
        <f t="shared" ref="V128:V136" si="32">MIN(H128,K128,O128,S128)</f>
        <v>238555.8</v>
      </c>
      <c r="W128" s="196">
        <f t="shared" ref="W128:W136" si="33">MAX(H128,K128,O128,S128)</f>
        <v>241040.75</v>
      </c>
      <c r="X128" s="230"/>
    </row>
    <row r="129" spans="1:24" s="7" customFormat="1" ht="31.5" outlineLevel="1">
      <c r="A129" s="53" t="s">
        <v>41</v>
      </c>
      <c r="B129" s="4" t="s">
        <v>1620</v>
      </c>
      <c r="C129" s="4"/>
      <c r="D129" s="4" t="s">
        <v>2</v>
      </c>
      <c r="E129" s="10" t="s">
        <v>84</v>
      </c>
      <c r="F129" s="21" t="str">
        <f>VLOOKUP(A129,'[3]Калькулятор Индексации '!$A$12:$I$188,9,FALSE)</f>
        <v>Индексация</v>
      </c>
      <c r="G129" s="230">
        <v>274944.71000000002</v>
      </c>
      <c r="H129" s="222">
        <v>266696.37</v>
      </c>
      <c r="I129" s="222">
        <v>195624.37</v>
      </c>
      <c r="J129" s="222">
        <v>71072</v>
      </c>
      <c r="K129" s="230">
        <v>265321.65000000002</v>
      </c>
      <c r="L129" s="230">
        <v>194616</v>
      </c>
      <c r="M129" s="230">
        <v>70705.649999999994</v>
      </c>
      <c r="N129" s="230">
        <v>274944.71000000002</v>
      </c>
      <c r="O129" s="230">
        <v>263946.92</v>
      </c>
      <c r="P129" s="230">
        <v>193607.62</v>
      </c>
      <c r="Q129" s="230">
        <v>70339.3</v>
      </c>
      <c r="R129" s="230">
        <v>263946.92</v>
      </c>
      <c r="S129" s="230">
        <v>263946.92</v>
      </c>
      <c r="T129" s="230">
        <v>193607.62</v>
      </c>
      <c r="U129" s="230">
        <v>70339.3</v>
      </c>
      <c r="V129" s="223">
        <f t="shared" si="32"/>
        <v>263946.92</v>
      </c>
      <c r="W129" s="196">
        <f t="shared" si="33"/>
        <v>266696.37</v>
      </c>
      <c r="X129" s="230"/>
    </row>
    <row r="130" spans="1:24" s="7" customFormat="1" ht="31.5" outlineLevel="1">
      <c r="A130" s="53" t="s">
        <v>42</v>
      </c>
      <c r="B130" s="4" t="s">
        <v>1621</v>
      </c>
      <c r="C130" s="4"/>
      <c r="D130" s="4" t="s">
        <v>2</v>
      </c>
      <c r="E130" s="10" t="s">
        <v>84</v>
      </c>
      <c r="F130" s="21" t="str">
        <f>VLOOKUP(A130,'[3]Калькулятор Индексации '!$A$12:$I$188,9,FALSE)</f>
        <v>Индексация</v>
      </c>
      <c r="G130" s="230">
        <v>298883.73</v>
      </c>
      <c r="H130" s="222">
        <v>289917.21999999997</v>
      </c>
      <c r="I130" s="222">
        <v>219285.92</v>
      </c>
      <c r="J130" s="222">
        <v>70631.3</v>
      </c>
      <c r="K130" s="230">
        <v>288422.8</v>
      </c>
      <c r="L130" s="230">
        <v>218155.58</v>
      </c>
      <c r="M130" s="230">
        <v>70267.22</v>
      </c>
      <c r="N130" s="230">
        <v>298883.73</v>
      </c>
      <c r="O130" s="230">
        <v>286928.38</v>
      </c>
      <c r="P130" s="230">
        <v>217025.24</v>
      </c>
      <c r="Q130" s="230">
        <v>69903.14</v>
      </c>
      <c r="R130" s="230">
        <v>286928.38</v>
      </c>
      <c r="S130" s="230">
        <v>286928.38</v>
      </c>
      <c r="T130" s="230">
        <v>217025.24</v>
      </c>
      <c r="U130" s="230">
        <v>69903.14</v>
      </c>
      <c r="V130" s="223">
        <f t="shared" si="32"/>
        <v>286928.38</v>
      </c>
      <c r="W130" s="196">
        <f t="shared" si="33"/>
        <v>289917.21999999997</v>
      </c>
      <c r="X130" s="230"/>
    </row>
    <row r="131" spans="1:24" s="7" customFormat="1" ht="31.5" outlineLevel="1">
      <c r="A131" s="53" t="s">
        <v>518</v>
      </c>
      <c r="B131" s="4" t="s">
        <v>1622</v>
      </c>
      <c r="C131" s="4"/>
      <c r="D131" s="4" t="s">
        <v>2</v>
      </c>
      <c r="E131" s="10" t="s">
        <v>84</v>
      </c>
      <c r="F131" s="21" t="str">
        <f>VLOOKUP(A131,'[3]Калькулятор Индексации '!$A$12:$I$188,9,FALSE)</f>
        <v>Индексация</v>
      </c>
      <c r="G131" s="230">
        <v>353162.55</v>
      </c>
      <c r="H131" s="222">
        <v>342567.67</v>
      </c>
      <c r="I131" s="222">
        <v>271495.67</v>
      </c>
      <c r="J131" s="222">
        <v>71072</v>
      </c>
      <c r="K131" s="230">
        <v>340801.86</v>
      </c>
      <c r="L131" s="230">
        <v>270096.21000000002</v>
      </c>
      <c r="M131" s="230">
        <v>70705.649999999994</v>
      </c>
      <c r="N131" s="230">
        <v>353162.55</v>
      </c>
      <c r="O131" s="230">
        <v>339036.05</v>
      </c>
      <c r="P131" s="230">
        <v>268696.75</v>
      </c>
      <c r="Q131" s="230">
        <v>70339.3</v>
      </c>
      <c r="R131" s="230">
        <v>339036.05</v>
      </c>
      <c r="S131" s="230">
        <v>339036.05</v>
      </c>
      <c r="T131" s="230">
        <v>268696.75</v>
      </c>
      <c r="U131" s="230">
        <v>70339.3</v>
      </c>
      <c r="V131" s="223">
        <f t="shared" si="32"/>
        <v>339036.05</v>
      </c>
      <c r="W131" s="196">
        <f t="shared" si="33"/>
        <v>342567.67</v>
      </c>
      <c r="X131" s="230"/>
    </row>
    <row r="132" spans="1:24" s="7" customFormat="1" ht="31.5" outlineLevel="1">
      <c r="A132" s="53" t="s">
        <v>519</v>
      </c>
      <c r="B132" s="4" t="s">
        <v>1623</v>
      </c>
      <c r="C132" s="4"/>
      <c r="D132" s="4" t="s">
        <v>2</v>
      </c>
      <c r="E132" s="10" t="s">
        <v>84</v>
      </c>
      <c r="F132" s="21" t="str">
        <f>VLOOKUP(A132,'[3]Калькулятор Индексации '!$A$12:$I$188,9,FALSE)</f>
        <v>Индексация</v>
      </c>
      <c r="G132" s="230">
        <v>558501.69999999995</v>
      </c>
      <c r="H132" s="222">
        <v>541746.65</v>
      </c>
      <c r="I132" s="222">
        <v>441535.59</v>
      </c>
      <c r="J132" s="222">
        <v>100211.06</v>
      </c>
      <c r="K132" s="230">
        <v>538954.14</v>
      </c>
      <c r="L132" s="230">
        <v>439259.63</v>
      </c>
      <c r="M132" s="230">
        <v>99694.51</v>
      </c>
      <c r="N132" s="230">
        <v>558501.69999999995</v>
      </c>
      <c r="O132" s="230">
        <v>536161.63</v>
      </c>
      <c r="P132" s="230">
        <v>436983.67</v>
      </c>
      <c r="Q132" s="230">
        <v>99177.96</v>
      </c>
      <c r="R132" s="230">
        <v>536161.63</v>
      </c>
      <c r="S132" s="230">
        <v>536161.63</v>
      </c>
      <c r="T132" s="230">
        <v>436983.67</v>
      </c>
      <c r="U132" s="230">
        <v>99177.96</v>
      </c>
      <c r="V132" s="223">
        <f t="shared" si="32"/>
        <v>536161.63</v>
      </c>
      <c r="W132" s="196">
        <f t="shared" si="33"/>
        <v>541746.65</v>
      </c>
      <c r="X132" s="230"/>
    </row>
    <row r="133" spans="1:24" s="7" customFormat="1" ht="31.5" outlineLevel="1">
      <c r="A133" s="53" t="s">
        <v>520</v>
      </c>
      <c r="B133" s="4" t="s">
        <v>1624</v>
      </c>
      <c r="C133" s="4"/>
      <c r="D133" s="4" t="s">
        <v>2</v>
      </c>
      <c r="E133" s="10" t="s">
        <v>84</v>
      </c>
      <c r="F133" s="21" t="str">
        <f>VLOOKUP(A133,'[3]Калькулятор Индексации '!$A$12:$I$188,9,FALSE)</f>
        <v>Индексация</v>
      </c>
      <c r="G133" s="230">
        <v>1015152.62</v>
      </c>
      <c r="H133" s="222">
        <v>984698.04</v>
      </c>
      <c r="I133" s="222">
        <v>870833.58</v>
      </c>
      <c r="J133" s="222">
        <v>113864.46</v>
      </c>
      <c r="K133" s="230">
        <v>979622.28</v>
      </c>
      <c r="L133" s="230">
        <v>866344.75</v>
      </c>
      <c r="M133" s="230">
        <v>113277.53</v>
      </c>
      <c r="N133" s="230">
        <v>1015152.62</v>
      </c>
      <c r="O133" s="230">
        <v>974546.52</v>
      </c>
      <c r="P133" s="230">
        <v>861855.92</v>
      </c>
      <c r="Q133" s="230">
        <v>112690.6</v>
      </c>
      <c r="R133" s="230">
        <v>974546.52</v>
      </c>
      <c r="S133" s="230">
        <v>974546.52</v>
      </c>
      <c r="T133" s="230">
        <v>861855.92</v>
      </c>
      <c r="U133" s="230">
        <v>112690.6</v>
      </c>
      <c r="V133" s="223">
        <f t="shared" si="32"/>
        <v>974546.52</v>
      </c>
      <c r="W133" s="196">
        <f t="shared" si="33"/>
        <v>984698.04</v>
      </c>
      <c r="X133" s="230"/>
    </row>
    <row r="134" spans="1:24" s="7" customFormat="1" ht="31.5" outlineLevel="1">
      <c r="A134" s="53" t="s">
        <v>521</v>
      </c>
      <c r="B134" s="4" t="s">
        <v>1625</v>
      </c>
      <c r="C134" s="4"/>
      <c r="D134" s="4" t="s">
        <v>2</v>
      </c>
      <c r="E134" s="10" t="s">
        <v>84</v>
      </c>
      <c r="F134" s="21" t="str">
        <f>VLOOKUP(A134,'[3]Калькулятор Индексации '!$A$12:$I$188,9,FALSE)</f>
        <v>Индексация</v>
      </c>
      <c r="G134" s="230">
        <v>1419081.13</v>
      </c>
      <c r="H134" s="222">
        <v>1376508.7</v>
      </c>
      <c r="I134" s="222">
        <v>1262644.24</v>
      </c>
      <c r="J134" s="222">
        <v>113864.46</v>
      </c>
      <c r="K134" s="230">
        <v>1369413.29</v>
      </c>
      <c r="L134" s="230">
        <v>1256135.76</v>
      </c>
      <c r="M134" s="230">
        <v>113277.53</v>
      </c>
      <c r="N134" s="230">
        <v>1419081.13</v>
      </c>
      <c r="O134" s="230">
        <v>1362317.88</v>
      </c>
      <c r="P134" s="230">
        <v>1249627.2799999998</v>
      </c>
      <c r="Q134" s="230">
        <v>112690.6</v>
      </c>
      <c r="R134" s="230">
        <v>1362317.88</v>
      </c>
      <c r="S134" s="230">
        <v>1362317.88</v>
      </c>
      <c r="T134" s="230">
        <v>1249627.2799999998</v>
      </c>
      <c r="U134" s="230">
        <v>112690.6</v>
      </c>
      <c r="V134" s="223">
        <f t="shared" si="32"/>
        <v>1362317.88</v>
      </c>
      <c r="W134" s="196">
        <f t="shared" si="33"/>
        <v>1376508.7</v>
      </c>
      <c r="X134" s="230"/>
    </row>
    <row r="135" spans="1:24" s="7" customFormat="1" ht="31.5" outlineLevel="1">
      <c r="A135" s="53" t="s">
        <v>522</v>
      </c>
      <c r="B135" s="4" t="s">
        <v>1626</v>
      </c>
      <c r="C135" s="4"/>
      <c r="D135" s="4" t="s">
        <v>2</v>
      </c>
      <c r="E135" s="10" t="s">
        <v>84</v>
      </c>
      <c r="F135" s="21" t="str">
        <f>VLOOKUP(A135,'[3]Калькулятор Индексации '!$A$12:$I$188,9,FALSE)</f>
        <v>Индексация</v>
      </c>
      <c r="G135" s="230">
        <v>1721008.5833333333</v>
      </c>
      <c r="H135" s="222">
        <v>1669378.33</v>
      </c>
      <c r="I135" s="222">
        <v>1563697.4</v>
      </c>
      <c r="J135" s="222">
        <v>105680.93</v>
      </c>
      <c r="K135" s="230">
        <v>1660773.28</v>
      </c>
      <c r="L135" s="230">
        <v>1555637.1</v>
      </c>
      <c r="M135" s="230">
        <v>105136.18</v>
      </c>
      <c r="N135" s="230">
        <v>1721008.5833333333</v>
      </c>
      <c r="O135" s="230">
        <v>1652168.24</v>
      </c>
      <c r="P135" s="230">
        <v>1547576.8</v>
      </c>
      <c r="Q135" s="230">
        <v>104591.44</v>
      </c>
      <c r="R135" s="230">
        <v>1652168.24</v>
      </c>
      <c r="S135" s="230">
        <v>1652168.24</v>
      </c>
      <c r="T135" s="230">
        <v>1547576.8</v>
      </c>
      <c r="U135" s="230">
        <v>104591.44</v>
      </c>
      <c r="V135" s="223">
        <f t="shared" si="32"/>
        <v>1652168.24</v>
      </c>
      <c r="W135" s="196">
        <f t="shared" si="33"/>
        <v>1669378.33</v>
      </c>
      <c r="X135" s="230"/>
    </row>
    <row r="136" spans="1:24" s="7" customFormat="1" ht="31.5" outlineLevel="1">
      <c r="A136" s="53" t="s">
        <v>523</v>
      </c>
      <c r="B136" s="4" t="s">
        <v>1627</v>
      </c>
      <c r="C136" s="4"/>
      <c r="D136" s="4" t="s">
        <v>2</v>
      </c>
      <c r="E136" s="10" t="s">
        <v>84</v>
      </c>
      <c r="F136" s="21" t="str">
        <f>VLOOKUP(A136,'[3]Калькулятор Индексации '!$A$12:$I$188,9,FALSE)</f>
        <v>Индексация</v>
      </c>
      <c r="G136" s="230">
        <v>2108626.0666666664</v>
      </c>
      <c r="H136" s="222">
        <v>2045367.28</v>
      </c>
      <c r="I136" s="222">
        <v>1945835</v>
      </c>
      <c r="J136" s="222">
        <v>99532.28</v>
      </c>
      <c r="K136" s="230">
        <v>2034824.15</v>
      </c>
      <c r="L136" s="230">
        <v>1935804.93</v>
      </c>
      <c r="M136" s="230">
        <v>99019.22</v>
      </c>
      <c r="N136" s="230">
        <v>2108626.0666666664</v>
      </c>
      <c r="O136" s="230">
        <v>2024281.02</v>
      </c>
      <c r="P136" s="230">
        <v>1925774.85</v>
      </c>
      <c r="Q136" s="230">
        <v>98506.17</v>
      </c>
      <c r="R136" s="230">
        <v>2024281.02</v>
      </c>
      <c r="S136" s="230">
        <v>2024281.02</v>
      </c>
      <c r="T136" s="230">
        <v>1925774.85</v>
      </c>
      <c r="U136" s="230">
        <v>98506.17</v>
      </c>
      <c r="V136" s="223">
        <f t="shared" si="32"/>
        <v>2024281.02</v>
      </c>
      <c r="W136" s="196">
        <f t="shared" si="33"/>
        <v>2045367.28</v>
      </c>
      <c r="X136" s="230"/>
    </row>
    <row r="137" spans="1:24" s="7" customFormat="1" ht="409.5" outlineLevel="1">
      <c r="A137" s="47" t="s">
        <v>43</v>
      </c>
      <c r="B137" s="63" t="s">
        <v>22</v>
      </c>
      <c r="C137" s="63" t="s">
        <v>1629</v>
      </c>
      <c r="D137" s="63"/>
      <c r="E137" s="10" t="s">
        <v>1615</v>
      </c>
      <c r="F137" s="21"/>
      <c r="G137" s="196"/>
      <c r="H137" s="222"/>
      <c r="I137" s="222"/>
      <c r="J137" s="222"/>
      <c r="K137" s="196"/>
      <c r="L137" s="196"/>
      <c r="M137" s="196"/>
      <c r="N137" s="196"/>
      <c r="O137" s="196"/>
      <c r="P137" s="196"/>
      <c r="Q137" s="196"/>
      <c r="R137" s="196"/>
      <c r="S137" s="196"/>
      <c r="T137" s="196"/>
      <c r="U137" s="196"/>
      <c r="V137" s="196"/>
      <c r="W137" s="223"/>
      <c r="X137" s="196"/>
    </row>
    <row r="138" spans="1:24" s="7" customFormat="1" ht="31.5" outlineLevel="1">
      <c r="A138" s="53" t="s">
        <v>729</v>
      </c>
      <c r="B138" s="4" t="s">
        <v>1619</v>
      </c>
      <c r="C138" s="4"/>
      <c r="D138" s="4" t="s">
        <v>2</v>
      </c>
      <c r="E138" s="10" t="s">
        <v>84</v>
      </c>
      <c r="F138" s="21" t="str">
        <f>VLOOKUP(A138,'[3]Калькулятор Индексации '!$A$12:$I$188,9,FALSE)</f>
        <v>Индексация</v>
      </c>
      <c r="G138" s="196">
        <v>148487.46</v>
      </c>
      <c r="H138" s="222">
        <v>144032.84</v>
      </c>
      <c r="I138" s="222">
        <v>112805.74</v>
      </c>
      <c r="J138" s="222">
        <v>31227.1</v>
      </c>
      <c r="K138" s="196">
        <v>143290.4</v>
      </c>
      <c r="L138" s="196">
        <v>112224.26</v>
      </c>
      <c r="M138" s="196">
        <v>31066.14</v>
      </c>
      <c r="N138" s="196">
        <v>148487.46</v>
      </c>
      <c r="O138" s="196">
        <v>142547.96</v>
      </c>
      <c r="P138" s="196">
        <v>111642.79</v>
      </c>
      <c r="Q138" s="196">
        <v>30905.17</v>
      </c>
      <c r="R138" s="196">
        <v>142547.96</v>
      </c>
      <c r="S138" s="196">
        <v>142547.96</v>
      </c>
      <c r="T138" s="196">
        <v>111642.79</v>
      </c>
      <c r="U138" s="196">
        <v>30905.17</v>
      </c>
      <c r="V138" s="223">
        <f t="shared" ref="V138:V146" si="34">MIN(H138,K138,O138,S138)</f>
        <v>142547.96</v>
      </c>
      <c r="W138" s="196">
        <f t="shared" ref="W138:W146" si="35">MAX(H138,K138,O138,S138)</f>
        <v>144032.84</v>
      </c>
      <c r="X138" s="196"/>
    </row>
    <row r="139" spans="1:24" s="7" customFormat="1" ht="31.5" outlineLevel="1">
      <c r="A139" s="53" t="s">
        <v>730</v>
      </c>
      <c r="B139" s="4" t="s">
        <v>1620</v>
      </c>
      <c r="C139" s="4"/>
      <c r="D139" s="4" t="s">
        <v>2</v>
      </c>
      <c r="E139" s="10" t="s">
        <v>84</v>
      </c>
      <c r="F139" s="21" t="str">
        <f>VLOOKUP(A139,'[3]Калькулятор Индексации '!$A$12:$I$188,9,FALSE)</f>
        <v>Индексация</v>
      </c>
      <c r="G139" s="196">
        <v>172576.48</v>
      </c>
      <c r="H139" s="222">
        <v>167399.19</v>
      </c>
      <c r="I139" s="222">
        <v>136172.09</v>
      </c>
      <c r="J139" s="222">
        <v>31227.1</v>
      </c>
      <c r="K139" s="196">
        <v>166536.29999999999</v>
      </c>
      <c r="L139" s="196">
        <v>135470.16</v>
      </c>
      <c r="M139" s="196">
        <v>31066.14</v>
      </c>
      <c r="N139" s="196">
        <v>172576.48</v>
      </c>
      <c r="O139" s="196">
        <v>165673.42000000001</v>
      </c>
      <c r="P139" s="196">
        <v>134768.25</v>
      </c>
      <c r="Q139" s="196">
        <v>30905.17</v>
      </c>
      <c r="R139" s="196">
        <v>165673.42000000001</v>
      </c>
      <c r="S139" s="196">
        <v>165673.42000000001</v>
      </c>
      <c r="T139" s="196">
        <v>134768.25</v>
      </c>
      <c r="U139" s="196">
        <v>30905.17</v>
      </c>
      <c r="V139" s="223">
        <f t="shared" si="34"/>
        <v>165673.42000000001</v>
      </c>
      <c r="W139" s="196">
        <f t="shared" si="35"/>
        <v>167399.19</v>
      </c>
      <c r="X139" s="196"/>
    </row>
    <row r="140" spans="1:24" s="7" customFormat="1" ht="31.5" outlineLevel="1">
      <c r="A140" s="53" t="s">
        <v>731</v>
      </c>
      <c r="B140" s="4" t="s">
        <v>1621</v>
      </c>
      <c r="C140" s="4"/>
      <c r="D140" s="4" t="s">
        <v>2</v>
      </c>
      <c r="E140" s="10" t="s">
        <v>84</v>
      </c>
      <c r="F140" s="21" t="str">
        <f>VLOOKUP(A140,'[3]Калькулятор Индексации '!$A$12:$I$188,9,FALSE)</f>
        <v>Индексация</v>
      </c>
      <c r="G140" s="196">
        <v>176809.83</v>
      </c>
      <c r="H140" s="222">
        <v>171505.54</v>
      </c>
      <c r="I140" s="222">
        <v>143361.25</v>
      </c>
      <c r="J140" s="222">
        <v>28144.29</v>
      </c>
      <c r="K140" s="196">
        <v>170621.49</v>
      </c>
      <c r="L140" s="196">
        <v>142622.28</v>
      </c>
      <c r="M140" s="196">
        <v>27999.21</v>
      </c>
      <c r="N140" s="196">
        <v>176809.83</v>
      </c>
      <c r="O140" s="196">
        <v>169737.44</v>
      </c>
      <c r="P140" s="196">
        <v>141883.29999999999</v>
      </c>
      <c r="Q140" s="196">
        <v>27854.14</v>
      </c>
      <c r="R140" s="196">
        <v>169737.44</v>
      </c>
      <c r="S140" s="196">
        <v>169737.44</v>
      </c>
      <c r="T140" s="196">
        <v>141883.29999999999</v>
      </c>
      <c r="U140" s="196">
        <v>27854.14</v>
      </c>
      <c r="V140" s="223">
        <f t="shared" si="34"/>
        <v>169737.44</v>
      </c>
      <c r="W140" s="196">
        <f t="shared" si="35"/>
        <v>171505.54</v>
      </c>
      <c r="X140" s="196"/>
    </row>
    <row r="141" spans="1:24" s="7" customFormat="1" ht="31.5" outlineLevel="1">
      <c r="A141" s="53" t="s">
        <v>733</v>
      </c>
      <c r="B141" s="4" t="s">
        <v>1622</v>
      </c>
      <c r="C141" s="4"/>
      <c r="D141" s="4" t="s">
        <v>2</v>
      </c>
      <c r="E141" s="10" t="s">
        <v>84</v>
      </c>
      <c r="F141" s="21" t="str">
        <f>VLOOKUP(A141,'[3]Калькулятор Индексации '!$A$12:$I$188,9,FALSE)</f>
        <v>Индексация</v>
      </c>
      <c r="G141" s="196">
        <v>234419.11666666667</v>
      </c>
      <c r="H141" s="222">
        <v>227386.54</v>
      </c>
      <c r="I141" s="222">
        <v>193369.11</v>
      </c>
      <c r="J141" s="222">
        <v>34017.43</v>
      </c>
      <c r="K141" s="196">
        <v>226214.45</v>
      </c>
      <c r="L141" s="196">
        <v>192372.36</v>
      </c>
      <c r="M141" s="196">
        <v>33842.089999999997</v>
      </c>
      <c r="N141" s="196">
        <v>234419.11666666667</v>
      </c>
      <c r="O141" s="196">
        <v>225042.35</v>
      </c>
      <c r="P141" s="196">
        <v>191375.61000000002</v>
      </c>
      <c r="Q141" s="196">
        <v>33666.74</v>
      </c>
      <c r="R141" s="196">
        <v>225042.35</v>
      </c>
      <c r="S141" s="196">
        <v>225042.35</v>
      </c>
      <c r="T141" s="196">
        <v>191375.61000000002</v>
      </c>
      <c r="U141" s="196">
        <v>33666.74</v>
      </c>
      <c r="V141" s="223">
        <f t="shared" si="34"/>
        <v>225042.35</v>
      </c>
      <c r="W141" s="196">
        <f t="shared" si="35"/>
        <v>227386.54</v>
      </c>
      <c r="X141" s="196"/>
    </row>
    <row r="142" spans="1:24" s="7" customFormat="1" ht="31.5" outlineLevel="1">
      <c r="A142" s="53" t="s">
        <v>732</v>
      </c>
      <c r="B142" s="4" t="s">
        <v>1623</v>
      </c>
      <c r="C142" s="4"/>
      <c r="D142" s="4" t="s">
        <v>2</v>
      </c>
      <c r="E142" s="10" t="s">
        <v>84</v>
      </c>
      <c r="F142" s="21" t="str">
        <f>VLOOKUP(A142,'[3]Калькулятор Индексации '!$A$12:$I$188,9,FALSE)</f>
        <v>Индексация</v>
      </c>
      <c r="G142" s="196">
        <v>446230.49</v>
      </c>
      <c r="H142" s="222">
        <v>432843.58</v>
      </c>
      <c r="I142" s="222">
        <v>382814.64</v>
      </c>
      <c r="J142" s="222">
        <v>50028.94</v>
      </c>
      <c r="K142" s="196">
        <v>430612.42</v>
      </c>
      <c r="L142" s="196">
        <v>380841.36</v>
      </c>
      <c r="M142" s="196">
        <v>49771.06</v>
      </c>
      <c r="N142" s="196">
        <v>446230.49</v>
      </c>
      <c r="O142" s="196">
        <v>428381.27</v>
      </c>
      <c r="P142" s="196">
        <v>378868.09</v>
      </c>
      <c r="Q142" s="196">
        <v>49513.18</v>
      </c>
      <c r="R142" s="196">
        <v>428381.27</v>
      </c>
      <c r="S142" s="196">
        <v>428381.27</v>
      </c>
      <c r="T142" s="196">
        <v>378868.09</v>
      </c>
      <c r="U142" s="196">
        <v>49513.18</v>
      </c>
      <c r="V142" s="223">
        <f t="shared" si="34"/>
        <v>428381.27</v>
      </c>
      <c r="W142" s="196">
        <f t="shared" si="35"/>
        <v>432843.58</v>
      </c>
      <c r="X142" s="196"/>
    </row>
    <row r="143" spans="1:24" s="7" customFormat="1" ht="31.5" outlineLevel="1">
      <c r="A143" s="53" t="s">
        <v>734</v>
      </c>
      <c r="B143" s="4" t="s">
        <v>1624</v>
      </c>
      <c r="C143" s="4"/>
      <c r="D143" s="4" t="s">
        <v>2</v>
      </c>
      <c r="E143" s="10" t="s">
        <v>84</v>
      </c>
      <c r="F143" s="21" t="str">
        <f>VLOOKUP(A143,'[3]Калькулятор Индексации '!$A$12:$I$188,9,FALSE)</f>
        <v>Индексация</v>
      </c>
      <c r="G143" s="196">
        <v>746607.38</v>
      </c>
      <c r="H143" s="222">
        <v>724209.16</v>
      </c>
      <c r="I143" s="222">
        <v>674180.22</v>
      </c>
      <c r="J143" s="222">
        <v>50028.94</v>
      </c>
      <c r="K143" s="196">
        <v>720476.12</v>
      </c>
      <c r="L143" s="196">
        <v>670705.06000000006</v>
      </c>
      <c r="M143" s="196">
        <v>49771.06</v>
      </c>
      <c r="N143" s="196">
        <v>746607.38</v>
      </c>
      <c r="O143" s="196">
        <v>716743.08</v>
      </c>
      <c r="P143" s="196">
        <v>667229.89999999991</v>
      </c>
      <c r="Q143" s="196">
        <v>49513.18</v>
      </c>
      <c r="R143" s="196">
        <v>716743.08</v>
      </c>
      <c r="S143" s="196">
        <v>716743.08</v>
      </c>
      <c r="T143" s="196">
        <v>667229.89999999991</v>
      </c>
      <c r="U143" s="196">
        <v>49513.18</v>
      </c>
      <c r="V143" s="223">
        <f t="shared" si="34"/>
        <v>716743.08</v>
      </c>
      <c r="W143" s="196">
        <f t="shared" si="35"/>
        <v>724209.16</v>
      </c>
      <c r="X143" s="196"/>
    </row>
    <row r="144" spans="1:24" s="7" customFormat="1" ht="31.5" outlineLevel="1">
      <c r="A144" s="53" t="s">
        <v>736</v>
      </c>
      <c r="B144" s="4" t="s">
        <v>1625</v>
      </c>
      <c r="C144" s="4"/>
      <c r="D144" s="4" t="s">
        <v>2</v>
      </c>
      <c r="E144" s="10" t="s">
        <v>84</v>
      </c>
      <c r="F144" s="21" t="str">
        <f>VLOOKUP(A144,'[3]Калькулятор Индексации '!$A$12:$I$188,9,FALSE)</f>
        <v>Индексация</v>
      </c>
      <c r="G144" s="196">
        <v>1040437.53</v>
      </c>
      <c r="H144" s="222">
        <v>1009224.4</v>
      </c>
      <c r="I144" s="222">
        <v>959195.46</v>
      </c>
      <c r="J144" s="222">
        <v>50028.94</v>
      </c>
      <c r="K144" s="196">
        <v>1004022.22</v>
      </c>
      <c r="L144" s="196">
        <v>954251.16</v>
      </c>
      <c r="M144" s="196">
        <v>49771.06</v>
      </c>
      <c r="N144" s="196">
        <v>1040437.53</v>
      </c>
      <c r="O144" s="196">
        <v>998820.03</v>
      </c>
      <c r="P144" s="196">
        <v>949306.85</v>
      </c>
      <c r="Q144" s="196">
        <v>49513.18</v>
      </c>
      <c r="R144" s="196">
        <v>998820.03</v>
      </c>
      <c r="S144" s="196">
        <v>998820.03</v>
      </c>
      <c r="T144" s="196">
        <v>949306.85</v>
      </c>
      <c r="U144" s="196">
        <v>49513.18</v>
      </c>
      <c r="V144" s="223">
        <f t="shared" si="34"/>
        <v>998820.03</v>
      </c>
      <c r="W144" s="196">
        <f t="shared" si="35"/>
        <v>1009224.4</v>
      </c>
      <c r="X144" s="196"/>
    </row>
    <row r="145" spans="1:24" s="7" customFormat="1" ht="31.5" outlineLevel="1">
      <c r="A145" s="53" t="s">
        <v>735</v>
      </c>
      <c r="B145" s="4" t="s">
        <v>1626</v>
      </c>
      <c r="C145" s="4"/>
      <c r="D145" s="4" t="s">
        <v>2</v>
      </c>
      <c r="E145" s="10" t="s">
        <v>84</v>
      </c>
      <c r="F145" s="21" t="str">
        <f>VLOOKUP(A145,'[3]Калькулятор Индексации '!$A$12:$I$188,9,FALSE)</f>
        <v>Индексация</v>
      </c>
      <c r="G145" s="196">
        <v>1396041.37</v>
      </c>
      <c r="H145" s="222">
        <v>1354160.13</v>
      </c>
      <c r="I145" s="222">
        <v>1304131.19</v>
      </c>
      <c r="J145" s="222">
        <v>50028.94</v>
      </c>
      <c r="K145" s="196">
        <v>1347179.92</v>
      </c>
      <c r="L145" s="196">
        <v>1297408.8600000001</v>
      </c>
      <c r="M145" s="196">
        <v>49771.06</v>
      </c>
      <c r="N145" s="196">
        <v>1396041.37</v>
      </c>
      <c r="O145" s="196">
        <v>1340199.72</v>
      </c>
      <c r="P145" s="196">
        <v>1290686.54</v>
      </c>
      <c r="Q145" s="196">
        <v>49513.18</v>
      </c>
      <c r="R145" s="196">
        <v>1340199.72</v>
      </c>
      <c r="S145" s="196">
        <v>1340199.72</v>
      </c>
      <c r="T145" s="196">
        <v>1290686.54</v>
      </c>
      <c r="U145" s="196">
        <v>49513.18</v>
      </c>
      <c r="V145" s="223">
        <f t="shared" si="34"/>
        <v>1340199.72</v>
      </c>
      <c r="W145" s="196">
        <f t="shared" si="35"/>
        <v>1354160.13</v>
      </c>
      <c r="X145" s="196"/>
    </row>
    <row r="146" spans="1:24" s="7" customFormat="1" ht="31.5" outlineLevel="1">
      <c r="A146" s="53" t="s">
        <v>737</v>
      </c>
      <c r="B146" s="4" t="s">
        <v>1627</v>
      </c>
      <c r="C146" s="4"/>
      <c r="D146" s="4" t="s">
        <v>2</v>
      </c>
      <c r="E146" s="10" t="s">
        <v>84</v>
      </c>
      <c r="F146" s="21" t="str">
        <f>VLOOKUP(A146,'[3]Калькулятор Индексации '!$A$12:$I$188,9,FALSE)</f>
        <v>Индексация</v>
      </c>
      <c r="G146" s="196">
        <v>1875347.29</v>
      </c>
      <c r="H146" s="222">
        <v>1819086.87</v>
      </c>
      <c r="I146" s="222">
        <v>1769057.93</v>
      </c>
      <c r="J146" s="222">
        <v>50028.94</v>
      </c>
      <c r="K146" s="196">
        <v>1809710.13</v>
      </c>
      <c r="L146" s="196">
        <v>1759939.07</v>
      </c>
      <c r="M146" s="196">
        <v>49771.06</v>
      </c>
      <c r="N146" s="196">
        <v>1875347.29</v>
      </c>
      <c r="O146" s="196">
        <v>1800333.4</v>
      </c>
      <c r="P146" s="196">
        <v>1750820.22</v>
      </c>
      <c r="Q146" s="196">
        <v>49513.18</v>
      </c>
      <c r="R146" s="196">
        <v>1800333.4</v>
      </c>
      <c r="S146" s="196">
        <v>1800333.4</v>
      </c>
      <c r="T146" s="196">
        <v>1750820.22</v>
      </c>
      <c r="U146" s="196">
        <v>49513.18</v>
      </c>
      <c r="V146" s="223">
        <f t="shared" si="34"/>
        <v>1800333.4</v>
      </c>
      <c r="W146" s="196">
        <f t="shared" si="35"/>
        <v>1819086.87</v>
      </c>
      <c r="X146" s="196"/>
    </row>
    <row r="147" spans="1:24" s="7" customFormat="1" ht="220.5" outlineLevel="1">
      <c r="A147" s="61" t="s">
        <v>44</v>
      </c>
      <c r="B147" s="117" t="s">
        <v>738</v>
      </c>
      <c r="C147" s="117" t="s">
        <v>1043</v>
      </c>
      <c r="D147" s="117"/>
      <c r="E147" s="10" t="s">
        <v>1159</v>
      </c>
      <c r="F147" s="21"/>
      <c r="G147" s="196"/>
      <c r="H147" s="222"/>
      <c r="I147" s="222"/>
      <c r="J147" s="222"/>
      <c r="K147" s="196"/>
      <c r="L147" s="196"/>
      <c r="M147" s="196"/>
      <c r="N147" s="196"/>
      <c r="O147" s="196"/>
      <c r="P147" s="196"/>
      <c r="Q147" s="196"/>
      <c r="R147" s="196"/>
      <c r="S147" s="196"/>
      <c r="T147" s="196"/>
      <c r="U147" s="196"/>
      <c r="V147" s="196"/>
      <c r="W147" s="223"/>
      <c r="X147" s="196"/>
    </row>
    <row r="148" spans="1:24" s="7" customFormat="1" outlineLevel="1">
      <c r="A148" s="53" t="s">
        <v>1132</v>
      </c>
      <c r="B148" s="66" t="s">
        <v>643</v>
      </c>
      <c r="C148" s="66"/>
      <c r="D148" s="66" t="s">
        <v>644</v>
      </c>
      <c r="E148" s="10"/>
      <c r="F148" s="21" t="str">
        <f>VLOOKUP(A148,'[3]Калькулятор Индексации '!$A$12:$I$188,9,FALSE)</f>
        <v>Индексация</v>
      </c>
      <c r="G148" s="196">
        <v>2568.2800000000002</v>
      </c>
      <c r="H148" s="222">
        <v>2491.23</v>
      </c>
      <c r="I148" s="222">
        <v>2261.87</v>
      </c>
      <c r="J148" s="222">
        <v>229.36</v>
      </c>
      <c r="K148" s="196">
        <v>2478.39</v>
      </c>
      <c r="L148" s="196">
        <v>2250.2199999999998</v>
      </c>
      <c r="M148" s="196">
        <v>228.17</v>
      </c>
      <c r="N148" s="196">
        <v>2568.2800000000002</v>
      </c>
      <c r="O148" s="196">
        <v>2465.5500000000002</v>
      </c>
      <c r="P148" s="196">
        <v>2238.5600000000004</v>
      </c>
      <c r="Q148" s="196">
        <v>226.99</v>
      </c>
      <c r="R148" s="196">
        <v>2465.5500000000002</v>
      </c>
      <c r="S148" s="196">
        <v>2465.5500000000002</v>
      </c>
      <c r="T148" s="196">
        <v>2238.5600000000004</v>
      </c>
      <c r="U148" s="196">
        <v>226.99</v>
      </c>
      <c r="V148" s="223">
        <f t="shared" ref="V148:V160" si="36">MIN(H148,K148,O148,S148)</f>
        <v>2465.5500000000002</v>
      </c>
      <c r="W148" s="196">
        <f t="shared" ref="W148:W160" si="37">MAX(H148,K148,O148,S148)</f>
        <v>2491.23</v>
      </c>
      <c r="X148" s="196"/>
    </row>
    <row r="149" spans="1:24" s="7" customFormat="1" outlineLevel="1">
      <c r="A149" s="53" t="s">
        <v>1133</v>
      </c>
      <c r="B149" s="66" t="s">
        <v>645</v>
      </c>
      <c r="C149" s="66"/>
      <c r="D149" s="66" t="s">
        <v>644</v>
      </c>
      <c r="E149" s="10"/>
      <c r="F149" s="21" t="str">
        <f>VLOOKUP(A149,'[3]Калькулятор Индексации '!$A$12:$I$188,9,FALSE)</f>
        <v>Индексация</v>
      </c>
      <c r="G149" s="196">
        <v>3656.43</v>
      </c>
      <c r="H149" s="222">
        <v>3546.74</v>
      </c>
      <c r="I149" s="222">
        <v>3220.21</v>
      </c>
      <c r="J149" s="222">
        <v>326.52999999999997</v>
      </c>
      <c r="K149" s="196">
        <v>3528.45</v>
      </c>
      <c r="L149" s="196">
        <v>3203.6</v>
      </c>
      <c r="M149" s="196">
        <v>324.85000000000002</v>
      </c>
      <c r="N149" s="196">
        <v>3656.43</v>
      </c>
      <c r="O149" s="196">
        <v>3510.17</v>
      </c>
      <c r="P149" s="196">
        <v>3187.01</v>
      </c>
      <c r="Q149" s="196">
        <v>323.16000000000003</v>
      </c>
      <c r="R149" s="196">
        <v>3510.17</v>
      </c>
      <c r="S149" s="196">
        <v>3510.17</v>
      </c>
      <c r="T149" s="196">
        <v>3187.01</v>
      </c>
      <c r="U149" s="196">
        <v>323.16000000000003</v>
      </c>
      <c r="V149" s="223">
        <f t="shared" si="36"/>
        <v>3510.17</v>
      </c>
      <c r="W149" s="196">
        <f t="shared" si="37"/>
        <v>3546.74</v>
      </c>
      <c r="X149" s="196"/>
    </row>
    <row r="150" spans="1:24" s="7" customFormat="1" outlineLevel="1">
      <c r="A150" s="53" t="s">
        <v>1134</v>
      </c>
      <c r="B150" s="66" t="s">
        <v>646</v>
      </c>
      <c r="C150" s="66"/>
      <c r="D150" s="66" t="s">
        <v>644</v>
      </c>
      <c r="E150" s="10"/>
      <c r="F150" s="21" t="str">
        <f>VLOOKUP(A150,'[3]Калькулятор Индексации '!$A$12:$I$188,9,FALSE)</f>
        <v>Индексация</v>
      </c>
      <c r="G150" s="196">
        <v>5115.12</v>
      </c>
      <c r="H150" s="222">
        <v>4961.67</v>
      </c>
      <c r="I150" s="222">
        <v>4504.87</v>
      </c>
      <c r="J150" s="222">
        <v>456.8</v>
      </c>
      <c r="K150" s="196">
        <v>4936.09</v>
      </c>
      <c r="L150" s="196">
        <v>4481.6400000000003</v>
      </c>
      <c r="M150" s="196">
        <v>454.45</v>
      </c>
      <c r="N150" s="196">
        <v>5115.12</v>
      </c>
      <c r="O150" s="196">
        <v>4910.5200000000004</v>
      </c>
      <c r="P150" s="196">
        <v>4458.43</v>
      </c>
      <c r="Q150" s="196">
        <v>452.09</v>
      </c>
      <c r="R150" s="196">
        <v>4910.5200000000004</v>
      </c>
      <c r="S150" s="196">
        <v>4910.5200000000004</v>
      </c>
      <c r="T150" s="196">
        <v>4458.43</v>
      </c>
      <c r="U150" s="196">
        <v>452.09</v>
      </c>
      <c r="V150" s="223">
        <f t="shared" si="36"/>
        <v>4910.5200000000004</v>
      </c>
      <c r="W150" s="196">
        <f t="shared" si="37"/>
        <v>4961.67</v>
      </c>
      <c r="X150" s="196"/>
    </row>
    <row r="151" spans="1:24" s="7" customFormat="1" outlineLevel="1">
      <c r="A151" s="53" t="s">
        <v>1135</v>
      </c>
      <c r="B151" s="66" t="s">
        <v>647</v>
      </c>
      <c r="C151" s="66"/>
      <c r="D151" s="66" t="s">
        <v>644</v>
      </c>
      <c r="E151" s="10"/>
      <c r="F151" s="21" t="str">
        <f>VLOOKUP(A151,'[3]Калькулятор Индексации '!$A$12:$I$188,9,FALSE)</f>
        <v>Индексация</v>
      </c>
      <c r="G151" s="196">
        <v>6350.35</v>
      </c>
      <c r="H151" s="222">
        <v>6159.84</v>
      </c>
      <c r="I151" s="222">
        <v>5592.73</v>
      </c>
      <c r="J151" s="222">
        <v>567.11</v>
      </c>
      <c r="K151" s="196">
        <v>6128.09</v>
      </c>
      <c r="L151" s="196">
        <v>5563.9</v>
      </c>
      <c r="M151" s="196">
        <v>564.19000000000005</v>
      </c>
      <c r="N151" s="196">
        <v>6350.35</v>
      </c>
      <c r="O151" s="196">
        <v>6096.34</v>
      </c>
      <c r="P151" s="196">
        <v>5535.08</v>
      </c>
      <c r="Q151" s="196">
        <v>561.26</v>
      </c>
      <c r="R151" s="196">
        <v>6096.34</v>
      </c>
      <c r="S151" s="196">
        <v>6096.34</v>
      </c>
      <c r="T151" s="196">
        <v>5535.08</v>
      </c>
      <c r="U151" s="196">
        <v>561.26</v>
      </c>
      <c r="V151" s="223">
        <f t="shared" si="36"/>
        <v>6096.34</v>
      </c>
      <c r="W151" s="196">
        <f t="shared" si="37"/>
        <v>6159.84</v>
      </c>
      <c r="X151" s="196"/>
    </row>
    <row r="152" spans="1:24" s="7" customFormat="1" outlineLevel="1">
      <c r="A152" s="53" t="s">
        <v>1136</v>
      </c>
      <c r="B152" s="66" t="s">
        <v>648</v>
      </c>
      <c r="C152" s="66"/>
      <c r="D152" s="66" t="s">
        <v>644</v>
      </c>
      <c r="E152" s="10"/>
      <c r="F152" s="21" t="str">
        <f>VLOOKUP(A152,'[3]Калькулятор Индексации '!$A$12:$I$188,9,FALSE)</f>
        <v>Индексация</v>
      </c>
      <c r="G152" s="196">
        <v>10033.91</v>
      </c>
      <c r="H152" s="222">
        <v>9732.89</v>
      </c>
      <c r="I152" s="222">
        <v>8836.82</v>
      </c>
      <c r="J152" s="222">
        <v>896.07</v>
      </c>
      <c r="K152" s="196">
        <v>9682.7199999999993</v>
      </c>
      <c r="L152" s="196">
        <v>8791.27</v>
      </c>
      <c r="M152" s="196">
        <v>891.45</v>
      </c>
      <c r="N152" s="196">
        <v>10033.91</v>
      </c>
      <c r="O152" s="196">
        <v>9632.5499999999993</v>
      </c>
      <c r="P152" s="196">
        <v>8745.7199999999993</v>
      </c>
      <c r="Q152" s="196">
        <v>886.83</v>
      </c>
      <c r="R152" s="196">
        <v>9632.5499999999993</v>
      </c>
      <c r="S152" s="196">
        <v>9632.5499999999993</v>
      </c>
      <c r="T152" s="196">
        <v>8745.7199999999993</v>
      </c>
      <c r="U152" s="196">
        <v>886.83</v>
      </c>
      <c r="V152" s="223">
        <f t="shared" si="36"/>
        <v>9632.5499999999993</v>
      </c>
      <c r="W152" s="196">
        <f t="shared" si="37"/>
        <v>9732.89</v>
      </c>
      <c r="X152" s="196"/>
    </row>
    <row r="153" spans="1:24" s="7" customFormat="1" outlineLevel="1">
      <c r="A153" s="53" t="s">
        <v>1137</v>
      </c>
      <c r="B153" s="66" t="s">
        <v>649</v>
      </c>
      <c r="C153" s="66"/>
      <c r="D153" s="66" t="s">
        <v>644</v>
      </c>
      <c r="E153" s="10"/>
      <c r="F153" s="21" t="str">
        <f>VLOOKUP(A153,'[3]Калькулятор Индексации '!$A$12:$I$188,9,FALSE)</f>
        <v>Индексация</v>
      </c>
      <c r="G153" s="196">
        <v>12500</v>
      </c>
      <c r="H153" s="222">
        <v>12125</v>
      </c>
      <c r="I153" s="222">
        <v>11008.71</v>
      </c>
      <c r="J153" s="222">
        <v>1116.29</v>
      </c>
      <c r="K153" s="196">
        <v>12062.5</v>
      </c>
      <c r="L153" s="196">
        <v>10951.96</v>
      </c>
      <c r="M153" s="196">
        <v>1110.54</v>
      </c>
      <c r="N153" s="196">
        <v>12500</v>
      </c>
      <c r="O153" s="196">
        <v>12000</v>
      </c>
      <c r="P153" s="196">
        <v>10895.21</v>
      </c>
      <c r="Q153" s="196">
        <v>1104.79</v>
      </c>
      <c r="R153" s="196">
        <v>12000</v>
      </c>
      <c r="S153" s="196">
        <v>12000</v>
      </c>
      <c r="T153" s="196">
        <v>10895.21</v>
      </c>
      <c r="U153" s="196">
        <v>1104.79</v>
      </c>
      <c r="V153" s="223">
        <f t="shared" si="36"/>
        <v>12000</v>
      </c>
      <c r="W153" s="196">
        <f t="shared" si="37"/>
        <v>12125</v>
      </c>
      <c r="X153" s="196"/>
    </row>
    <row r="154" spans="1:24" s="7" customFormat="1" outlineLevel="1">
      <c r="A154" s="53" t="s">
        <v>1138</v>
      </c>
      <c r="B154" s="66" t="s">
        <v>650</v>
      </c>
      <c r="C154" s="66"/>
      <c r="D154" s="66" t="s">
        <v>644</v>
      </c>
      <c r="E154" s="10"/>
      <c r="F154" s="21" t="str">
        <f>VLOOKUP(A154,'[3]Калькулятор Индексации '!$A$12:$I$188,9,FALSE)</f>
        <v>Индексация</v>
      </c>
      <c r="G154" s="196">
        <v>17300</v>
      </c>
      <c r="H154" s="222">
        <v>16781</v>
      </c>
      <c r="I154" s="222">
        <v>15236.05</v>
      </c>
      <c r="J154" s="222">
        <v>1544.95</v>
      </c>
      <c r="K154" s="196">
        <v>16694.5</v>
      </c>
      <c r="L154" s="196">
        <v>15157.51</v>
      </c>
      <c r="M154" s="196">
        <v>1536.99</v>
      </c>
      <c r="N154" s="196">
        <v>17300</v>
      </c>
      <c r="O154" s="196">
        <v>16608</v>
      </c>
      <c r="P154" s="196">
        <v>15078.98</v>
      </c>
      <c r="Q154" s="196">
        <v>1529.02</v>
      </c>
      <c r="R154" s="196">
        <v>16608</v>
      </c>
      <c r="S154" s="196">
        <v>16608</v>
      </c>
      <c r="T154" s="196">
        <v>15078.98</v>
      </c>
      <c r="U154" s="196">
        <v>1529.02</v>
      </c>
      <c r="V154" s="223">
        <f t="shared" si="36"/>
        <v>16608</v>
      </c>
      <c r="W154" s="196">
        <f t="shared" si="37"/>
        <v>16781</v>
      </c>
      <c r="X154" s="196"/>
    </row>
    <row r="155" spans="1:24" s="7" customFormat="1" outlineLevel="1">
      <c r="A155" s="53" t="s">
        <v>1139</v>
      </c>
      <c r="B155" s="66" t="s">
        <v>651</v>
      </c>
      <c r="C155" s="66"/>
      <c r="D155" s="66" t="s">
        <v>644</v>
      </c>
      <c r="E155" s="10"/>
      <c r="F155" s="21" t="str">
        <f>VLOOKUP(A155,'[3]Калькулятор Индексации '!$A$12:$I$188,9,FALSE)</f>
        <v>Индексация</v>
      </c>
      <c r="G155" s="196">
        <v>19800</v>
      </c>
      <c r="H155" s="222">
        <v>19206</v>
      </c>
      <c r="I155" s="222">
        <v>17437.79</v>
      </c>
      <c r="J155" s="222">
        <v>1768.21</v>
      </c>
      <c r="K155" s="196">
        <v>19107</v>
      </c>
      <c r="L155" s="196">
        <v>17347.900000000001</v>
      </c>
      <c r="M155" s="196">
        <v>1759.1</v>
      </c>
      <c r="N155" s="196">
        <v>19800</v>
      </c>
      <c r="O155" s="196">
        <v>19008</v>
      </c>
      <c r="P155" s="196">
        <v>17258.02</v>
      </c>
      <c r="Q155" s="196">
        <v>1749.98</v>
      </c>
      <c r="R155" s="196">
        <v>19008</v>
      </c>
      <c r="S155" s="196">
        <v>19008</v>
      </c>
      <c r="T155" s="196">
        <v>17258.02</v>
      </c>
      <c r="U155" s="196">
        <v>1749.98</v>
      </c>
      <c r="V155" s="223">
        <f t="shared" si="36"/>
        <v>19008</v>
      </c>
      <c r="W155" s="196">
        <f t="shared" si="37"/>
        <v>19206</v>
      </c>
      <c r="X155" s="196"/>
    </row>
    <row r="156" spans="1:24" s="7" customFormat="1" outlineLevel="1">
      <c r="A156" s="53" t="s">
        <v>1140</v>
      </c>
      <c r="B156" s="66" t="s">
        <v>652</v>
      </c>
      <c r="C156" s="66"/>
      <c r="D156" s="66" t="s">
        <v>644</v>
      </c>
      <c r="E156" s="10"/>
      <c r="F156" s="21" t="str">
        <f>VLOOKUP(A156,'[3]Калькулятор Индексации '!$A$12:$I$188,9,FALSE)</f>
        <v>Индексация</v>
      </c>
      <c r="G156" s="196">
        <v>25200</v>
      </c>
      <c r="H156" s="222">
        <v>24444</v>
      </c>
      <c r="I156" s="222">
        <v>22193.55</v>
      </c>
      <c r="J156" s="222">
        <v>2250.4499999999998</v>
      </c>
      <c r="K156" s="196">
        <v>24318</v>
      </c>
      <c r="L156" s="196">
        <v>22079.15</v>
      </c>
      <c r="M156" s="196">
        <v>2238.85</v>
      </c>
      <c r="N156" s="196">
        <v>25200</v>
      </c>
      <c r="O156" s="196">
        <v>24192</v>
      </c>
      <c r="P156" s="196">
        <v>21964.75</v>
      </c>
      <c r="Q156" s="196">
        <v>2227.25</v>
      </c>
      <c r="R156" s="196">
        <v>24192</v>
      </c>
      <c r="S156" s="196">
        <v>24192</v>
      </c>
      <c r="T156" s="196">
        <v>21964.75</v>
      </c>
      <c r="U156" s="196">
        <v>2227.25</v>
      </c>
      <c r="V156" s="223">
        <f t="shared" si="36"/>
        <v>24192</v>
      </c>
      <c r="W156" s="196">
        <f t="shared" si="37"/>
        <v>24444</v>
      </c>
      <c r="X156" s="196"/>
    </row>
    <row r="157" spans="1:24" s="7" customFormat="1" outlineLevel="1">
      <c r="A157" s="53" t="s">
        <v>1141</v>
      </c>
      <c r="B157" s="66" t="s">
        <v>653</v>
      </c>
      <c r="C157" s="66"/>
      <c r="D157" s="66" t="s">
        <v>644</v>
      </c>
      <c r="E157" s="10"/>
      <c r="F157" s="21" t="str">
        <f>VLOOKUP(A157,'[3]Калькулятор Индексации '!$A$12:$I$188,9,FALSE)</f>
        <v>Индексация</v>
      </c>
      <c r="G157" s="196">
        <v>34500</v>
      </c>
      <c r="H157" s="222">
        <v>33465</v>
      </c>
      <c r="I157" s="222">
        <v>30384.03</v>
      </c>
      <c r="J157" s="222">
        <v>3080.97</v>
      </c>
      <c r="K157" s="196">
        <v>33292.5</v>
      </c>
      <c r="L157" s="196">
        <v>30227.41</v>
      </c>
      <c r="M157" s="196">
        <v>3065.09</v>
      </c>
      <c r="N157" s="196">
        <v>34500</v>
      </c>
      <c r="O157" s="196">
        <v>33120</v>
      </c>
      <c r="P157" s="196">
        <v>30070.79</v>
      </c>
      <c r="Q157" s="196">
        <v>3049.21</v>
      </c>
      <c r="R157" s="196">
        <v>33120</v>
      </c>
      <c r="S157" s="196">
        <v>33120</v>
      </c>
      <c r="T157" s="196">
        <v>30070.79</v>
      </c>
      <c r="U157" s="196">
        <v>3049.21</v>
      </c>
      <c r="V157" s="223">
        <f t="shared" si="36"/>
        <v>33120</v>
      </c>
      <c r="W157" s="196">
        <f t="shared" si="37"/>
        <v>33465</v>
      </c>
      <c r="X157" s="196"/>
    </row>
    <row r="158" spans="1:24" s="7" customFormat="1" ht="63" outlineLevel="1">
      <c r="A158" s="116" t="s">
        <v>45</v>
      </c>
      <c r="B158" s="2" t="s">
        <v>125</v>
      </c>
      <c r="C158" s="2" t="s">
        <v>126</v>
      </c>
      <c r="D158" s="2" t="s">
        <v>75</v>
      </c>
      <c r="E158" s="10" t="s">
        <v>872</v>
      </c>
      <c r="F158" s="21"/>
      <c r="G158" s="196">
        <v>18.25</v>
      </c>
      <c r="H158" s="222">
        <v>17.7</v>
      </c>
      <c r="I158" s="222">
        <v>17.7</v>
      </c>
      <c r="J158" s="222">
        <v>0</v>
      </c>
      <c r="K158" s="196">
        <v>17.61</v>
      </c>
      <c r="L158" s="196">
        <v>17.61</v>
      </c>
      <c r="M158" s="196">
        <v>0</v>
      </c>
      <c r="N158" s="196">
        <v>18.25</v>
      </c>
      <c r="O158" s="196">
        <v>17.52</v>
      </c>
      <c r="P158" s="196">
        <v>17.52</v>
      </c>
      <c r="Q158" s="196">
        <v>0</v>
      </c>
      <c r="R158" s="196">
        <v>17.52</v>
      </c>
      <c r="S158" s="196">
        <v>17.52</v>
      </c>
      <c r="T158" s="196">
        <v>17.52</v>
      </c>
      <c r="U158" s="196">
        <v>0</v>
      </c>
      <c r="V158" s="223">
        <f t="shared" si="36"/>
        <v>17.52</v>
      </c>
      <c r="W158" s="196">
        <f t="shared" si="37"/>
        <v>17.7</v>
      </c>
      <c r="X158" s="196"/>
    </row>
    <row r="159" spans="1:24" s="7" customFormat="1" ht="78.75" outlineLevel="1">
      <c r="A159" s="116" t="s">
        <v>1142</v>
      </c>
      <c r="B159" s="2" t="s">
        <v>127</v>
      </c>
      <c r="C159" s="2" t="s">
        <v>113</v>
      </c>
      <c r="D159" s="2" t="s">
        <v>75</v>
      </c>
      <c r="E159" s="10" t="s">
        <v>873</v>
      </c>
      <c r="F159" s="21"/>
      <c r="G159" s="196">
        <v>71.510000000000005</v>
      </c>
      <c r="H159" s="222">
        <v>69.36</v>
      </c>
      <c r="I159" s="222">
        <v>69.36</v>
      </c>
      <c r="J159" s="222">
        <v>0</v>
      </c>
      <c r="K159" s="196">
        <v>69.010000000000005</v>
      </c>
      <c r="L159" s="196">
        <v>69.010000000000005</v>
      </c>
      <c r="M159" s="196">
        <v>0</v>
      </c>
      <c r="N159" s="196">
        <v>71.510000000000005</v>
      </c>
      <c r="O159" s="196">
        <v>68.650000000000006</v>
      </c>
      <c r="P159" s="196">
        <v>68.650000000000006</v>
      </c>
      <c r="Q159" s="196">
        <v>0</v>
      </c>
      <c r="R159" s="196">
        <v>68.650000000000006</v>
      </c>
      <c r="S159" s="196">
        <v>68.650000000000006</v>
      </c>
      <c r="T159" s="196">
        <v>68.650000000000006</v>
      </c>
      <c r="U159" s="196">
        <v>0</v>
      </c>
      <c r="V159" s="223">
        <f t="shared" si="36"/>
        <v>68.650000000000006</v>
      </c>
      <c r="W159" s="196">
        <f t="shared" si="37"/>
        <v>69.36</v>
      </c>
      <c r="X159" s="196"/>
    </row>
    <row r="160" spans="1:24" s="7" customFormat="1" ht="141.75" outlineLevel="1">
      <c r="A160" s="120" t="s">
        <v>46</v>
      </c>
      <c r="B160" s="64" t="s">
        <v>1160</v>
      </c>
      <c r="C160" s="64" t="s">
        <v>1044</v>
      </c>
      <c r="D160" s="64" t="s">
        <v>644</v>
      </c>
      <c r="E160" s="155" t="s">
        <v>950</v>
      </c>
      <c r="F160" s="21"/>
      <c r="G160" s="196">
        <v>5282</v>
      </c>
      <c r="H160" s="222">
        <v>5123.54</v>
      </c>
      <c r="I160" s="222">
        <v>5123.54</v>
      </c>
      <c r="J160" s="222">
        <v>0</v>
      </c>
      <c r="K160" s="196">
        <v>5097.13</v>
      </c>
      <c r="L160" s="196">
        <v>5097.13</v>
      </c>
      <c r="M160" s="196">
        <v>0</v>
      </c>
      <c r="N160" s="196">
        <v>5282</v>
      </c>
      <c r="O160" s="196">
        <v>5070.72</v>
      </c>
      <c r="P160" s="196">
        <v>5070.72</v>
      </c>
      <c r="Q160" s="196">
        <v>0</v>
      </c>
      <c r="R160" s="196">
        <v>5070.72</v>
      </c>
      <c r="S160" s="196">
        <v>5070.72</v>
      </c>
      <c r="T160" s="196">
        <v>5070.72</v>
      </c>
      <c r="U160" s="196">
        <v>0</v>
      </c>
      <c r="V160" s="223">
        <f t="shared" si="36"/>
        <v>5070.72</v>
      </c>
      <c r="W160" s="196">
        <f t="shared" si="37"/>
        <v>5123.54</v>
      </c>
      <c r="X160" s="196"/>
    </row>
    <row r="161" spans="1:24" s="7" customFormat="1" outlineLevel="1">
      <c r="A161" s="118" t="s">
        <v>1143</v>
      </c>
      <c r="B161" s="119" t="s">
        <v>740</v>
      </c>
      <c r="C161" s="119"/>
      <c r="D161" s="119"/>
      <c r="E161" s="155"/>
      <c r="F161" s="21"/>
      <c r="G161" s="196"/>
      <c r="H161" s="222"/>
      <c r="I161" s="222"/>
      <c r="J161" s="222"/>
      <c r="K161" s="196"/>
      <c r="L161" s="196"/>
      <c r="M161" s="196"/>
      <c r="N161" s="196"/>
      <c r="O161" s="196"/>
      <c r="P161" s="196"/>
      <c r="Q161" s="196"/>
      <c r="R161" s="196"/>
      <c r="S161" s="196"/>
      <c r="T161" s="196"/>
      <c r="U161" s="196"/>
      <c r="V161" s="196"/>
      <c r="W161" s="223"/>
      <c r="X161" s="196"/>
    </row>
    <row r="162" spans="1:24" s="7" customFormat="1" ht="157.5" outlineLevel="1">
      <c r="A162" s="120" t="s">
        <v>1144</v>
      </c>
      <c r="B162" s="11" t="s">
        <v>744</v>
      </c>
      <c r="C162" s="11" t="s">
        <v>905</v>
      </c>
      <c r="D162" s="11" t="s">
        <v>85</v>
      </c>
      <c r="E162" s="41"/>
      <c r="F162" s="21"/>
      <c r="G162" s="196">
        <v>99175.22</v>
      </c>
      <c r="H162" s="222">
        <v>96199.96</v>
      </c>
      <c r="I162" s="222">
        <v>86579.96</v>
      </c>
      <c r="J162" s="222">
        <v>9620</v>
      </c>
      <c r="K162" s="196">
        <v>95704.09</v>
      </c>
      <c r="L162" s="196">
        <v>86133.68</v>
      </c>
      <c r="M162" s="196">
        <v>9570.41</v>
      </c>
      <c r="N162" s="196">
        <v>99175.22</v>
      </c>
      <c r="O162" s="196">
        <v>95208.21</v>
      </c>
      <c r="P162" s="196">
        <v>85687.390000000014</v>
      </c>
      <c r="Q162" s="196">
        <v>9520.82</v>
      </c>
      <c r="R162" s="196">
        <v>95208.21</v>
      </c>
      <c r="S162" s="196">
        <v>95208.21</v>
      </c>
      <c r="T162" s="196">
        <v>85687.390000000014</v>
      </c>
      <c r="U162" s="196">
        <v>9520.82</v>
      </c>
      <c r="V162" s="223">
        <f t="shared" ref="V162:V163" si="38">MIN(H162,K162,O162,S162)</f>
        <v>95208.21</v>
      </c>
      <c r="W162" s="196">
        <f t="shared" ref="W162:W163" si="39">MAX(H162,K162,O162,S162)</f>
        <v>96199.96</v>
      </c>
      <c r="X162" s="196"/>
    </row>
    <row r="163" spans="1:24" s="7" customFormat="1" ht="157.5" outlineLevel="1">
      <c r="A163" s="120" t="s">
        <v>1145</v>
      </c>
      <c r="B163" s="11" t="s">
        <v>745</v>
      </c>
      <c r="C163" s="11" t="s">
        <v>905</v>
      </c>
      <c r="D163" s="11" t="s">
        <v>85</v>
      </c>
      <c r="E163" s="41"/>
      <c r="F163" s="21"/>
      <c r="G163" s="196">
        <v>104432.13</v>
      </c>
      <c r="H163" s="222">
        <v>101299.17</v>
      </c>
      <c r="I163" s="222">
        <v>91169.25</v>
      </c>
      <c r="J163" s="222">
        <v>10129.92</v>
      </c>
      <c r="K163" s="196">
        <v>100777.01</v>
      </c>
      <c r="L163" s="196">
        <v>90699.31</v>
      </c>
      <c r="M163" s="196">
        <v>10077.700000000001</v>
      </c>
      <c r="N163" s="196">
        <v>104432.13</v>
      </c>
      <c r="O163" s="196">
        <v>100254.84</v>
      </c>
      <c r="P163" s="196">
        <v>90229.36</v>
      </c>
      <c r="Q163" s="196">
        <v>10025.48</v>
      </c>
      <c r="R163" s="196">
        <v>100254.84</v>
      </c>
      <c r="S163" s="196">
        <v>100254.84</v>
      </c>
      <c r="T163" s="196">
        <v>90229.36</v>
      </c>
      <c r="U163" s="196">
        <v>10025.48</v>
      </c>
      <c r="V163" s="223">
        <f t="shared" si="38"/>
        <v>100254.84</v>
      </c>
      <c r="W163" s="196">
        <f t="shared" si="39"/>
        <v>101299.17</v>
      </c>
      <c r="X163" s="196"/>
    </row>
    <row r="164" spans="1:24" s="7" customFormat="1" ht="189" outlineLevel="1">
      <c r="A164" s="120" t="s">
        <v>1146</v>
      </c>
      <c r="B164" s="12" t="s">
        <v>741</v>
      </c>
      <c r="C164" s="12" t="s">
        <v>904</v>
      </c>
      <c r="D164" s="12"/>
      <c r="E164" s="41"/>
      <c r="F164" s="21"/>
      <c r="G164" s="196"/>
      <c r="H164" s="222"/>
      <c r="I164" s="222"/>
      <c r="J164" s="222"/>
      <c r="K164" s="196"/>
      <c r="L164" s="196"/>
      <c r="M164" s="196"/>
      <c r="N164" s="196"/>
      <c r="O164" s="196"/>
      <c r="P164" s="196"/>
      <c r="Q164" s="196"/>
      <c r="R164" s="196"/>
      <c r="S164" s="196"/>
      <c r="T164" s="196"/>
      <c r="U164" s="196"/>
      <c r="V164" s="196"/>
      <c r="W164" s="223"/>
      <c r="X164" s="196"/>
    </row>
    <row r="165" spans="1:24" s="7" customFormat="1" ht="31.5" outlineLevel="1">
      <c r="A165" s="120" t="s">
        <v>1147</v>
      </c>
      <c r="B165" s="14" t="s">
        <v>746</v>
      </c>
      <c r="C165" s="14"/>
      <c r="D165" s="14" t="s">
        <v>85</v>
      </c>
      <c r="E165" s="41"/>
      <c r="F165" s="21"/>
      <c r="G165" s="196">
        <v>47658.61</v>
      </c>
      <c r="H165" s="222">
        <v>46228.85</v>
      </c>
      <c r="I165" s="222">
        <v>41605.96</v>
      </c>
      <c r="J165" s="222">
        <v>4622.8900000000003</v>
      </c>
      <c r="K165" s="196">
        <v>45990.559999999998</v>
      </c>
      <c r="L165" s="196">
        <v>41391.5</v>
      </c>
      <c r="M165" s="196">
        <v>4599.0600000000004</v>
      </c>
      <c r="N165" s="196">
        <v>47658.61</v>
      </c>
      <c r="O165" s="196">
        <v>45752.27</v>
      </c>
      <c r="P165" s="196">
        <v>41177.039999999994</v>
      </c>
      <c r="Q165" s="196">
        <v>4575.2299999999996</v>
      </c>
      <c r="R165" s="196">
        <v>45752.27</v>
      </c>
      <c r="S165" s="196">
        <v>45752.27</v>
      </c>
      <c r="T165" s="196">
        <v>41177.039999999994</v>
      </c>
      <c r="U165" s="196">
        <v>4575.2299999999996</v>
      </c>
      <c r="V165" s="223">
        <f t="shared" ref="V165:V167" si="40">MIN(H165,K165,O165,S165)</f>
        <v>45752.27</v>
      </c>
      <c r="W165" s="196">
        <f t="shared" ref="W165:W167" si="41">MAX(H165,K165,O165,S165)</f>
        <v>46228.85</v>
      </c>
      <c r="X165" s="196"/>
    </row>
    <row r="166" spans="1:24" s="7" customFormat="1" ht="31.5" outlineLevel="1">
      <c r="A166" s="120" t="s">
        <v>1148</v>
      </c>
      <c r="B166" s="14" t="s">
        <v>747</v>
      </c>
      <c r="C166" s="14"/>
      <c r="D166" s="14" t="s">
        <v>85</v>
      </c>
      <c r="E166" s="41"/>
      <c r="F166" s="21"/>
      <c r="G166" s="196">
        <v>135040.99</v>
      </c>
      <c r="H166" s="222">
        <v>130989.75999999999</v>
      </c>
      <c r="I166" s="222">
        <v>117890.78</v>
      </c>
      <c r="J166" s="222">
        <v>13098.98</v>
      </c>
      <c r="K166" s="196">
        <v>130314.56</v>
      </c>
      <c r="L166" s="196">
        <v>117283.1</v>
      </c>
      <c r="M166" s="196">
        <v>13031.46</v>
      </c>
      <c r="N166" s="196">
        <v>135040.99</v>
      </c>
      <c r="O166" s="196">
        <v>129639.35</v>
      </c>
      <c r="P166" s="196">
        <v>116675.41</v>
      </c>
      <c r="Q166" s="196">
        <v>12963.94</v>
      </c>
      <c r="R166" s="196">
        <v>129639.35</v>
      </c>
      <c r="S166" s="196">
        <v>129639.35</v>
      </c>
      <c r="T166" s="196">
        <v>116675.41</v>
      </c>
      <c r="U166" s="196">
        <v>12963.94</v>
      </c>
      <c r="V166" s="223">
        <f t="shared" si="40"/>
        <v>129639.35</v>
      </c>
      <c r="W166" s="196">
        <f t="shared" si="41"/>
        <v>130989.75999999999</v>
      </c>
      <c r="X166" s="196"/>
    </row>
    <row r="167" spans="1:24" s="7" customFormat="1" ht="31.5">
      <c r="A167" s="120" t="s">
        <v>1149</v>
      </c>
      <c r="B167" s="14" t="s">
        <v>748</v>
      </c>
      <c r="C167" s="14"/>
      <c r="D167" s="14" t="s">
        <v>85</v>
      </c>
      <c r="E167" s="41"/>
      <c r="F167" s="21"/>
      <c r="G167" s="196">
        <v>187818.54</v>
      </c>
      <c r="H167" s="222">
        <v>182183.98</v>
      </c>
      <c r="I167" s="222">
        <v>163965.57999999999</v>
      </c>
      <c r="J167" s="222">
        <v>18218.400000000001</v>
      </c>
      <c r="K167" s="196">
        <v>181244.89</v>
      </c>
      <c r="L167" s="196">
        <v>163120.4</v>
      </c>
      <c r="M167" s="196">
        <v>18124.490000000002</v>
      </c>
      <c r="N167" s="196">
        <v>187818.54</v>
      </c>
      <c r="O167" s="196">
        <v>180305.8</v>
      </c>
      <c r="P167" s="196">
        <v>162275.21999999997</v>
      </c>
      <c r="Q167" s="196">
        <v>18030.580000000002</v>
      </c>
      <c r="R167" s="196">
        <v>180305.8</v>
      </c>
      <c r="S167" s="196">
        <v>180305.8</v>
      </c>
      <c r="T167" s="196">
        <v>162275.21999999997</v>
      </c>
      <c r="U167" s="196">
        <v>18030.580000000002</v>
      </c>
      <c r="V167" s="223">
        <f t="shared" si="40"/>
        <v>180305.8</v>
      </c>
      <c r="W167" s="196">
        <f t="shared" si="41"/>
        <v>182183.98</v>
      </c>
      <c r="X167" s="196"/>
    </row>
    <row r="168" spans="1:24" s="7" customFormat="1" ht="189" outlineLevel="1">
      <c r="A168" s="120" t="s">
        <v>1150</v>
      </c>
      <c r="B168" s="12" t="s">
        <v>742</v>
      </c>
      <c r="C168" s="12" t="s">
        <v>904</v>
      </c>
      <c r="D168" s="12"/>
      <c r="E168" s="41"/>
      <c r="F168" s="21"/>
      <c r="G168" s="196"/>
      <c r="H168" s="222"/>
      <c r="I168" s="222"/>
      <c r="J168" s="222"/>
      <c r="K168" s="196"/>
      <c r="L168" s="196"/>
      <c r="M168" s="196"/>
      <c r="N168" s="196"/>
      <c r="O168" s="196"/>
      <c r="P168" s="196"/>
      <c r="Q168" s="196"/>
      <c r="R168" s="196"/>
      <c r="S168" s="196"/>
      <c r="T168" s="196"/>
      <c r="U168" s="196"/>
      <c r="V168" s="196"/>
      <c r="W168" s="223"/>
      <c r="X168" s="196"/>
    </row>
    <row r="169" spans="1:24" s="7" customFormat="1" ht="31.5" outlineLevel="1">
      <c r="A169" s="120" t="s">
        <v>1151</v>
      </c>
      <c r="B169" s="14" t="s">
        <v>746</v>
      </c>
      <c r="C169" s="14"/>
      <c r="D169" s="14" t="s">
        <v>85</v>
      </c>
      <c r="E169" s="41"/>
      <c r="F169" s="21"/>
      <c r="G169" s="231">
        <v>76394.67</v>
      </c>
      <c r="H169" s="222">
        <v>74102.83</v>
      </c>
      <c r="I169" s="222">
        <v>66692.55</v>
      </c>
      <c r="J169" s="222">
        <v>7410.28</v>
      </c>
      <c r="K169" s="231">
        <v>73720.86</v>
      </c>
      <c r="L169" s="231">
        <v>66348.77</v>
      </c>
      <c r="M169" s="231">
        <v>7372.09</v>
      </c>
      <c r="N169" s="231">
        <v>76394.67</v>
      </c>
      <c r="O169" s="231">
        <v>73338.880000000005</v>
      </c>
      <c r="P169" s="231">
        <v>66004.990000000005</v>
      </c>
      <c r="Q169" s="231">
        <v>7333.89</v>
      </c>
      <c r="R169" s="231">
        <v>73338.880000000005</v>
      </c>
      <c r="S169" s="231">
        <v>73338.880000000005</v>
      </c>
      <c r="T169" s="231">
        <v>66004.990000000005</v>
      </c>
      <c r="U169" s="231">
        <v>7333.89</v>
      </c>
      <c r="V169" s="223">
        <f t="shared" ref="V169:V171" si="42">MIN(H169,K169,O169,S169)</f>
        <v>73338.880000000005</v>
      </c>
      <c r="W169" s="196">
        <f t="shared" ref="W169:W171" si="43">MAX(H169,K169,O169,S169)</f>
        <v>74102.83</v>
      </c>
      <c r="X169" s="231"/>
    </row>
    <row r="170" spans="1:24" s="7" customFormat="1" ht="31.5" outlineLevel="1">
      <c r="A170" s="120" t="s">
        <v>1152</v>
      </c>
      <c r="B170" s="14" t="s">
        <v>747</v>
      </c>
      <c r="C170" s="14"/>
      <c r="D170" s="14" t="s">
        <v>85</v>
      </c>
      <c r="E170" s="41"/>
      <c r="F170" s="21"/>
      <c r="G170" s="231">
        <v>179621.67</v>
      </c>
      <c r="H170" s="222">
        <v>174233.02</v>
      </c>
      <c r="I170" s="222">
        <v>156809.72</v>
      </c>
      <c r="J170" s="222">
        <v>17423.3</v>
      </c>
      <c r="K170" s="231">
        <v>173334.91</v>
      </c>
      <c r="L170" s="231">
        <v>156001.42000000001</v>
      </c>
      <c r="M170" s="231">
        <v>17333.490000000002</v>
      </c>
      <c r="N170" s="231">
        <v>179621.67</v>
      </c>
      <c r="O170" s="231">
        <v>172436.8</v>
      </c>
      <c r="P170" s="231">
        <v>155193.12</v>
      </c>
      <c r="Q170" s="231">
        <v>17243.68</v>
      </c>
      <c r="R170" s="231">
        <v>172436.8</v>
      </c>
      <c r="S170" s="231">
        <v>172436.8</v>
      </c>
      <c r="T170" s="231">
        <v>155193.12</v>
      </c>
      <c r="U170" s="231">
        <v>17243.68</v>
      </c>
      <c r="V170" s="223">
        <f t="shared" si="42"/>
        <v>172436.8</v>
      </c>
      <c r="W170" s="196">
        <f t="shared" si="43"/>
        <v>174233.02</v>
      </c>
      <c r="X170" s="231"/>
    </row>
    <row r="171" spans="1:24" s="7" customFormat="1" ht="31.5" outlineLevel="1">
      <c r="A171" s="120" t="s">
        <v>1153</v>
      </c>
      <c r="B171" s="14" t="s">
        <v>748</v>
      </c>
      <c r="C171" s="14"/>
      <c r="D171" s="14" t="s">
        <v>85</v>
      </c>
      <c r="E171" s="41"/>
      <c r="F171" s="21"/>
      <c r="G171" s="231">
        <v>220000</v>
      </c>
      <c r="H171" s="222">
        <v>213400</v>
      </c>
      <c r="I171" s="222">
        <v>192060</v>
      </c>
      <c r="J171" s="222">
        <v>21340</v>
      </c>
      <c r="K171" s="231">
        <v>212300</v>
      </c>
      <c r="L171" s="231">
        <v>191070</v>
      </c>
      <c r="M171" s="231">
        <v>21230</v>
      </c>
      <c r="N171" s="231">
        <v>220000</v>
      </c>
      <c r="O171" s="231">
        <v>211200</v>
      </c>
      <c r="P171" s="231">
        <v>190080</v>
      </c>
      <c r="Q171" s="231">
        <v>21120</v>
      </c>
      <c r="R171" s="231">
        <v>211200</v>
      </c>
      <c r="S171" s="231">
        <v>211200</v>
      </c>
      <c r="T171" s="231">
        <v>190080</v>
      </c>
      <c r="U171" s="231">
        <v>21120</v>
      </c>
      <c r="V171" s="223">
        <f t="shared" si="42"/>
        <v>211200</v>
      </c>
      <c r="W171" s="196">
        <f t="shared" si="43"/>
        <v>213400</v>
      </c>
      <c r="X171" s="231"/>
    </row>
    <row r="172" spans="1:24" s="7" customFormat="1" ht="189" outlineLevel="1">
      <c r="A172" s="120" t="s">
        <v>1154</v>
      </c>
      <c r="B172" s="12" t="s">
        <v>743</v>
      </c>
      <c r="C172" s="12" t="s">
        <v>904</v>
      </c>
      <c r="D172" s="12"/>
      <c r="E172" s="41"/>
      <c r="F172" s="21"/>
      <c r="G172" s="231"/>
      <c r="H172" s="222"/>
      <c r="I172" s="222"/>
      <c r="J172" s="222"/>
      <c r="K172" s="231"/>
      <c r="L172" s="231"/>
      <c r="M172" s="231"/>
      <c r="N172" s="231"/>
      <c r="O172" s="231"/>
      <c r="P172" s="231"/>
      <c r="Q172" s="231"/>
      <c r="R172" s="231"/>
      <c r="S172" s="231"/>
      <c r="T172" s="231"/>
      <c r="U172" s="231"/>
      <c r="V172" s="231"/>
      <c r="W172" s="223"/>
      <c r="X172" s="231"/>
    </row>
    <row r="173" spans="1:24" s="7" customFormat="1" ht="31.5" outlineLevel="1">
      <c r="A173" s="120" t="s">
        <v>1155</v>
      </c>
      <c r="B173" s="14" t="s">
        <v>746</v>
      </c>
      <c r="C173" s="14"/>
      <c r="D173" s="14" t="s">
        <v>85</v>
      </c>
      <c r="E173" s="41"/>
      <c r="F173" s="21"/>
      <c r="G173" s="196">
        <v>48439.71</v>
      </c>
      <c r="H173" s="222">
        <v>46986.52</v>
      </c>
      <c r="I173" s="222">
        <v>42287.87</v>
      </c>
      <c r="J173" s="222">
        <v>4698.6499999999996</v>
      </c>
      <c r="K173" s="196">
        <v>46744.32</v>
      </c>
      <c r="L173" s="196">
        <v>42069.89</v>
      </c>
      <c r="M173" s="196">
        <v>4674.43</v>
      </c>
      <c r="N173" s="196">
        <v>48439.71</v>
      </c>
      <c r="O173" s="196">
        <v>46502.12</v>
      </c>
      <c r="P173" s="196">
        <v>41851.910000000003</v>
      </c>
      <c r="Q173" s="196">
        <v>4650.21</v>
      </c>
      <c r="R173" s="196">
        <v>46502.12</v>
      </c>
      <c r="S173" s="196">
        <v>46502.12</v>
      </c>
      <c r="T173" s="196">
        <v>41851.910000000003</v>
      </c>
      <c r="U173" s="196">
        <v>4650.21</v>
      </c>
      <c r="V173" s="223">
        <f t="shared" ref="V173:V175" si="44">MIN(H173,K173,O173,S173)</f>
        <v>46502.12</v>
      </c>
      <c r="W173" s="196">
        <f t="shared" ref="W173:W175" si="45">MAX(H173,K173,O173,S173)</f>
        <v>46986.52</v>
      </c>
      <c r="X173" s="196"/>
    </row>
    <row r="174" spans="1:24" s="7" customFormat="1" ht="31.5" outlineLevel="1">
      <c r="A174" s="120" t="s">
        <v>1156</v>
      </c>
      <c r="B174" s="14" t="s">
        <v>747</v>
      </c>
      <c r="C174" s="14"/>
      <c r="D174" s="14" t="s">
        <v>85</v>
      </c>
      <c r="E174" s="41"/>
      <c r="F174" s="21"/>
      <c r="G174" s="230">
        <v>108263.99</v>
      </c>
      <c r="H174" s="222">
        <v>105016.07</v>
      </c>
      <c r="I174" s="222">
        <v>94514.46</v>
      </c>
      <c r="J174" s="222">
        <v>10501.61</v>
      </c>
      <c r="K174" s="230">
        <v>104474.75</v>
      </c>
      <c r="L174" s="230">
        <v>94027.27</v>
      </c>
      <c r="M174" s="230">
        <v>10447.48</v>
      </c>
      <c r="N174" s="230">
        <v>108263.99</v>
      </c>
      <c r="O174" s="230">
        <v>103933.43</v>
      </c>
      <c r="P174" s="230">
        <v>93540.09</v>
      </c>
      <c r="Q174" s="230">
        <v>10393.34</v>
      </c>
      <c r="R174" s="230">
        <v>103933.43</v>
      </c>
      <c r="S174" s="230">
        <v>103933.43</v>
      </c>
      <c r="T174" s="230">
        <v>93540.09</v>
      </c>
      <c r="U174" s="230">
        <v>10393.34</v>
      </c>
      <c r="V174" s="223">
        <f t="shared" si="44"/>
        <v>103933.43</v>
      </c>
      <c r="W174" s="196">
        <f t="shared" si="45"/>
        <v>105016.07</v>
      </c>
      <c r="X174" s="230"/>
    </row>
    <row r="175" spans="1:24" s="7" customFormat="1" ht="31.5" outlineLevel="1">
      <c r="A175" s="120" t="s">
        <v>1157</v>
      </c>
      <c r="B175" s="14" t="s">
        <v>748</v>
      </c>
      <c r="C175" s="14"/>
      <c r="D175" s="14" t="s">
        <v>85</v>
      </c>
      <c r="E175" s="41"/>
      <c r="F175" s="21"/>
      <c r="G175" s="230">
        <v>152237.48000000001</v>
      </c>
      <c r="H175" s="222">
        <v>147670.35999999999</v>
      </c>
      <c r="I175" s="222">
        <v>132903.32</v>
      </c>
      <c r="J175" s="222">
        <v>14767.04</v>
      </c>
      <c r="K175" s="230">
        <v>146909.17000000001</v>
      </c>
      <c r="L175" s="230">
        <v>132218.25</v>
      </c>
      <c r="M175" s="230">
        <v>14690.92</v>
      </c>
      <c r="N175" s="230">
        <v>152237.48000000001</v>
      </c>
      <c r="O175" s="230">
        <v>146147.98000000001</v>
      </c>
      <c r="P175" s="230">
        <v>131533.18000000002</v>
      </c>
      <c r="Q175" s="230">
        <v>14614.8</v>
      </c>
      <c r="R175" s="230">
        <v>146147.98000000001</v>
      </c>
      <c r="S175" s="230">
        <v>146147.98000000001</v>
      </c>
      <c r="T175" s="230">
        <v>131533.18000000002</v>
      </c>
      <c r="U175" s="230">
        <v>14614.8</v>
      </c>
      <c r="V175" s="223">
        <f t="shared" si="44"/>
        <v>146147.98000000001</v>
      </c>
      <c r="W175" s="196">
        <f t="shared" si="45"/>
        <v>147670.35999999999</v>
      </c>
      <c r="X175" s="230"/>
    </row>
    <row r="176" spans="1:24" s="7" customFormat="1" ht="16.5" outlineLevel="1" thickBot="1">
      <c r="A176" s="904" t="s">
        <v>1630</v>
      </c>
      <c r="B176" s="905"/>
      <c r="C176" s="905"/>
      <c r="D176" s="905"/>
      <c r="E176" s="905"/>
      <c r="F176" s="21"/>
      <c r="G176" s="196"/>
      <c r="H176" s="222"/>
      <c r="I176" s="222"/>
      <c r="J176" s="222"/>
      <c r="K176" s="196"/>
      <c r="L176" s="196"/>
      <c r="M176" s="196"/>
      <c r="N176" s="196"/>
      <c r="O176" s="196"/>
      <c r="P176" s="196"/>
      <c r="Q176" s="196"/>
      <c r="R176" s="196"/>
      <c r="S176" s="196"/>
      <c r="T176" s="196"/>
      <c r="U176" s="196"/>
      <c r="V176" s="196"/>
      <c r="W176" s="223"/>
      <c r="X176" s="196"/>
    </row>
    <row r="177" spans="1:24" s="7" customFormat="1" ht="18.75" outlineLevel="1">
      <c r="A177" s="896" t="s">
        <v>1093</v>
      </c>
      <c r="B177" s="897"/>
      <c r="C177" s="199"/>
      <c r="D177" s="199"/>
      <c r="E177" s="199"/>
      <c r="F177" s="21"/>
      <c r="G177" s="230"/>
      <c r="H177" s="222"/>
      <c r="I177" s="222"/>
      <c r="J177" s="222"/>
      <c r="K177" s="230"/>
      <c r="L177" s="230"/>
      <c r="M177" s="230"/>
      <c r="N177" s="230"/>
      <c r="O177" s="230"/>
      <c r="P177" s="230"/>
      <c r="Q177" s="230"/>
      <c r="R177" s="230"/>
      <c r="S177" s="230"/>
      <c r="T177" s="230"/>
      <c r="U177" s="230"/>
      <c r="V177" s="230"/>
      <c r="W177" s="223"/>
      <c r="X177" s="230"/>
    </row>
    <row r="178" spans="1:24" s="7" customFormat="1" ht="18.75" outlineLevel="1">
      <c r="A178" s="890" t="s">
        <v>499</v>
      </c>
      <c r="B178" s="891"/>
      <c r="C178" s="198"/>
      <c r="D178" s="198"/>
      <c r="E178" s="226"/>
      <c r="F178" s="21"/>
      <c r="G178" s="230"/>
      <c r="H178" s="222"/>
      <c r="I178" s="222"/>
      <c r="J178" s="222"/>
      <c r="K178" s="230"/>
      <c r="L178" s="230"/>
      <c r="M178" s="230"/>
      <c r="N178" s="230"/>
      <c r="O178" s="230"/>
      <c r="P178" s="230"/>
      <c r="Q178" s="230"/>
      <c r="R178" s="230"/>
      <c r="S178" s="230"/>
      <c r="T178" s="230"/>
      <c r="U178" s="230"/>
      <c r="V178" s="230"/>
      <c r="W178" s="223"/>
      <c r="X178" s="230"/>
    </row>
    <row r="179" spans="1:24" s="7" customFormat="1" ht="141.75" outlineLevel="1">
      <c r="A179" s="161" t="s">
        <v>88</v>
      </c>
      <c r="B179" s="162" t="s">
        <v>1107</v>
      </c>
      <c r="C179" s="162" t="s">
        <v>1631</v>
      </c>
      <c r="D179" s="162" t="s">
        <v>2</v>
      </c>
      <c r="E179" s="232" t="s">
        <v>84</v>
      </c>
      <c r="F179" s="21"/>
      <c r="G179" s="230">
        <v>1284043</v>
      </c>
      <c r="H179" s="222">
        <v>1245521.71</v>
      </c>
      <c r="I179" s="222">
        <v>1114285.56</v>
      </c>
      <c r="J179" s="222">
        <v>131236.15</v>
      </c>
      <c r="K179" s="230">
        <v>1239101.5</v>
      </c>
      <c r="L179" s="230">
        <v>1108541.82</v>
      </c>
      <c r="M179" s="230">
        <v>130559.67999999999</v>
      </c>
      <c r="N179" s="230">
        <v>1284043</v>
      </c>
      <c r="O179" s="230">
        <v>1232681.28</v>
      </c>
      <c r="P179" s="230">
        <v>1102798.08</v>
      </c>
      <c r="Q179" s="230">
        <v>129883.2</v>
      </c>
      <c r="R179" s="230">
        <v>1232681.28</v>
      </c>
      <c r="S179" s="230">
        <v>1232681.28</v>
      </c>
      <c r="T179" s="230">
        <v>1102798.08</v>
      </c>
      <c r="U179" s="230">
        <v>129883.2</v>
      </c>
      <c r="V179" s="223">
        <f t="shared" ref="V179:V182" si="46">MIN(H179,K179,O179,S179)</f>
        <v>1232681.28</v>
      </c>
      <c r="W179" s="196">
        <f t="shared" ref="W179:W182" si="47">MAX(H179,K179,O179,S179)</f>
        <v>1245521.71</v>
      </c>
      <c r="X179" s="230"/>
    </row>
    <row r="180" spans="1:24" s="7" customFormat="1" ht="78.75" outlineLevel="1">
      <c r="A180" s="51" t="s">
        <v>89</v>
      </c>
      <c r="B180" s="12" t="s">
        <v>762</v>
      </c>
      <c r="C180" s="12" t="s">
        <v>883</v>
      </c>
      <c r="D180" s="12" t="s">
        <v>18</v>
      </c>
      <c r="E180" s="41" t="s">
        <v>1632</v>
      </c>
      <c r="F180" s="21"/>
      <c r="G180" s="230">
        <v>652000</v>
      </c>
      <c r="H180" s="222">
        <v>632440</v>
      </c>
      <c r="I180" s="222">
        <v>578309.86</v>
      </c>
      <c r="J180" s="222">
        <v>54130.14</v>
      </c>
      <c r="K180" s="230">
        <v>629180</v>
      </c>
      <c r="L180" s="230">
        <v>575328.88</v>
      </c>
      <c r="M180" s="230">
        <v>53851.12</v>
      </c>
      <c r="N180" s="230">
        <v>652000</v>
      </c>
      <c r="O180" s="230">
        <v>625920</v>
      </c>
      <c r="P180" s="230">
        <v>572347.91</v>
      </c>
      <c r="Q180" s="230">
        <v>53572.09</v>
      </c>
      <c r="R180" s="230">
        <v>625920</v>
      </c>
      <c r="S180" s="230">
        <v>625920</v>
      </c>
      <c r="T180" s="230">
        <v>572347.91</v>
      </c>
      <c r="U180" s="230">
        <v>53572.09</v>
      </c>
      <c r="V180" s="223">
        <f t="shared" si="46"/>
        <v>625920</v>
      </c>
      <c r="W180" s="196">
        <f t="shared" si="47"/>
        <v>632440</v>
      </c>
      <c r="X180" s="230"/>
    </row>
    <row r="181" spans="1:24" s="7" customFormat="1" ht="126" outlineLevel="1">
      <c r="A181" s="51" t="s">
        <v>90</v>
      </c>
      <c r="B181" s="12" t="s">
        <v>150</v>
      </c>
      <c r="C181" s="12" t="s">
        <v>1633</v>
      </c>
      <c r="D181" s="12" t="s">
        <v>18</v>
      </c>
      <c r="E181" s="41" t="s">
        <v>804</v>
      </c>
      <c r="F181" s="21"/>
      <c r="G181" s="230">
        <v>492000</v>
      </c>
      <c r="H181" s="222">
        <v>477240</v>
      </c>
      <c r="I181" s="222">
        <v>436393.14</v>
      </c>
      <c r="J181" s="222">
        <v>40846.86</v>
      </c>
      <c r="K181" s="230">
        <v>474780</v>
      </c>
      <c r="L181" s="230">
        <v>434143.69</v>
      </c>
      <c r="M181" s="230">
        <v>40636.31</v>
      </c>
      <c r="N181" s="230">
        <v>492000</v>
      </c>
      <c r="O181" s="230">
        <v>472320</v>
      </c>
      <c r="P181" s="230">
        <v>431894.24</v>
      </c>
      <c r="Q181" s="230">
        <v>40425.760000000002</v>
      </c>
      <c r="R181" s="230">
        <v>472320</v>
      </c>
      <c r="S181" s="230">
        <v>472320</v>
      </c>
      <c r="T181" s="230">
        <v>431894.24</v>
      </c>
      <c r="U181" s="230">
        <v>40425.760000000002</v>
      </c>
      <c r="V181" s="223">
        <f t="shared" si="46"/>
        <v>472320</v>
      </c>
      <c r="W181" s="196">
        <f t="shared" si="47"/>
        <v>477240</v>
      </c>
      <c r="X181" s="230"/>
    </row>
    <row r="182" spans="1:24" s="7" customFormat="1" ht="126" outlineLevel="1">
      <c r="A182" s="51" t="s">
        <v>92</v>
      </c>
      <c r="B182" s="12" t="s">
        <v>1199</v>
      </c>
      <c r="C182" s="12" t="s">
        <v>1634</v>
      </c>
      <c r="D182" s="12" t="s">
        <v>18</v>
      </c>
      <c r="E182" s="41" t="s">
        <v>1200</v>
      </c>
      <c r="F182" s="21"/>
      <c r="G182" s="196">
        <v>976981.10000000009</v>
      </c>
      <c r="H182" s="222">
        <v>947671.67</v>
      </c>
      <c r="I182" s="222">
        <v>900288.09</v>
      </c>
      <c r="J182" s="222">
        <v>47383.58</v>
      </c>
      <c r="K182" s="196">
        <v>942786.76</v>
      </c>
      <c r="L182" s="196">
        <v>895647.42</v>
      </c>
      <c r="M182" s="196">
        <v>47139.34</v>
      </c>
      <c r="N182" s="196">
        <v>976981.10000000009</v>
      </c>
      <c r="O182" s="196">
        <v>937901.86</v>
      </c>
      <c r="P182" s="196">
        <v>891006.77</v>
      </c>
      <c r="Q182" s="196">
        <v>46895.09</v>
      </c>
      <c r="R182" s="196">
        <v>937901.86</v>
      </c>
      <c r="S182" s="196">
        <v>937901.86</v>
      </c>
      <c r="T182" s="196">
        <v>891006.77</v>
      </c>
      <c r="U182" s="196">
        <v>46895.09</v>
      </c>
      <c r="V182" s="223">
        <f t="shared" si="46"/>
        <v>937901.86</v>
      </c>
      <c r="W182" s="196">
        <f t="shared" si="47"/>
        <v>947671.67</v>
      </c>
      <c r="X182" s="196"/>
    </row>
    <row r="183" spans="1:24" s="7" customFormat="1" ht="141.75" outlineLevel="1">
      <c r="A183" s="31" t="s">
        <v>93</v>
      </c>
      <c r="B183" s="13" t="s">
        <v>1105</v>
      </c>
      <c r="C183" s="13" t="s">
        <v>890</v>
      </c>
      <c r="D183" s="13" t="s">
        <v>207</v>
      </c>
      <c r="E183" s="41"/>
      <c r="F183" s="21"/>
      <c r="G183" s="196"/>
      <c r="H183" s="222"/>
      <c r="I183" s="222"/>
      <c r="J183" s="222"/>
      <c r="K183" s="196"/>
      <c r="L183" s="196"/>
      <c r="M183" s="196"/>
      <c r="N183" s="196"/>
      <c r="O183" s="196"/>
      <c r="P183" s="196"/>
      <c r="Q183" s="196"/>
      <c r="R183" s="196"/>
      <c r="S183" s="196"/>
      <c r="T183" s="196"/>
      <c r="U183" s="196"/>
      <c r="V183" s="196"/>
      <c r="W183" s="223"/>
      <c r="X183" s="196"/>
    </row>
    <row r="184" spans="1:24" s="7" customFormat="1" ht="31.5" outlineLevel="1">
      <c r="A184" s="51" t="s">
        <v>394</v>
      </c>
      <c r="B184" s="12" t="s">
        <v>139</v>
      </c>
      <c r="C184" s="12"/>
      <c r="D184" s="12" t="s">
        <v>207</v>
      </c>
      <c r="E184" s="41"/>
      <c r="F184" s="21"/>
      <c r="G184" s="196">
        <v>1803.78</v>
      </c>
      <c r="H184" s="222">
        <v>1749.67</v>
      </c>
      <c r="I184" s="222">
        <v>1557.21</v>
      </c>
      <c r="J184" s="222">
        <v>192.46</v>
      </c>
      <c r="K184" s="196">
        <v>1740.65</v>
      </c>
      <c r="L184" s="196">
        <v>1549.18</v>
      </c>
      <c r="M184" s="196">
        <v>191.47</v>
      </c>
      <c r="N184" s="196">
        <v>1803.78</v>
      </c>
      <c r="O184" s="196">
        <v>1731.63</v>
      </c>
      <c r="P184" s="196">
        <v>1541.15</v>
      </c>
      <c r="Q184" s="196">
        <v>190.48</v>
      </c>
      <c r="R184" s="196">
        <v>1731.63</v>
      </c>
      <c r="S184" s="196">
        <v>1731.63</v>
      </c>
      <c r="T184" s="196">
        <v>1541.15</v>
      </c>
      <c r="U184" s="196">
        <v>190.48</v>
      </c>
      <c r="V184" s="223">
        <f t="shared" ref="V184:V185" si="48">MIN(H184,K184,O184,S184)</f>
        <v>1731.63</v>
      </c>
      <c r="W184" s="196">
        <f t="shared" ref="W184:W185" si="49">MAX(H184,K184,O184,S184)</f>
        <v>1749.67</v>
      </c>
      <c r="X184" s="196"/>
    </row>
    <row r="185" spans="1:24" s="7" customFormat="1" ht="31.5" outlineLevel="1">
      <c r="A185" s="51" t="s">
        <v>395</v>
      </c>
      <c r="B185" s="12" t="s">
        <v>138</v>
      </c>
      <c r="C185" s="12"/>
      <c r="D185" s="12" t="s">
        <v>207</v>
      </c>
      <c r="E185" s="41"/>
      <c r="F185" s="21"/>
      <c r="G185" s="196">
        <v>2641.72</v>
      </c>
      <c r="H185" s="222">
        <v>2562.4699999999998</v>
      </c>
      <c r="I185" s="222">
        <v>2280.6</v>
      </c>
      <c r="J185" s="222">
        <v>281.87</v>
      </c>
      <c r="K185" s="196">
        <v>2549.2600000000002</v>
      </c>
      <c r="L185" s="196">
        <v>2268.84</v>
      </c>
      <c r="M185" s="196">
        <v>280.42</v>
      </c>
      <c r="N185" s="196">
        <v>2641.72</v>
      </c>
      <c r="O185" s="196">
        <v>2536.0500000000002</v>
      </c>
      <c r="P185" s="196">
        <v>2257.08</v>
      </c>
      <c r="Q185" s="196">
        <v>278.97000000000003</v>
      </c>
      <c r="R185" s="196">
        <v>2536.0500000000002</v>
      </c>
      <c r="S185" s="196">
        <v>2536.0500000000002</v>
      </c>
      <c r="T185" s="196">
        <v>2257.08</v>
      </c>
      <c r="U185" s="196">
        <v>278.97000000000003</v>
      </c>
      <c r="V185" s="223">
        <f t="shared" si="48"/>
        <v>2536.0500000000002</v>
      </c>
      <c r="W185" s="196">
        <f t="shared" si="49"/>
        <v>2562.4699999999998</v>
      </c>
      <c r="X185" s="196"/>
    </row>
    <row r="186" spans="1:24" s="7" customFormat="1" ht="94.5" outlineLevel="1">
      <c r="A186" s="31" t="s">
        <v>94</v>
      </c>
      <c r="B186" s="13" t="s">
        <v>765</v>
      </c>
      <c r="C186" s="13" t="s">
        <v>884</v>
      </c>
      <c r="D186" s="13" t="s">
        <v>207</v>
      </c>
      <c r="E186" s="41"/>
      <c r="F186" s="21"/>
      <c r="G186" s="196"/>
      <c r="H186" s="222"/>
      <c r="I186" s="222"/>
      <c r="J186" s="222"/>
      <c r="K186" s="196"/>
      <c r="L186" s="196"/>
      <c r="M186" s="196"/>
      <c r="N186" s="196"/>
      <c r="O186" s="196"/>
      <c r="P186" s="196"/>
      <c r="Q186" s="196"/>
      <c r="R186" s="196"/>
      <c r="S186" s="196"/>
      <c r="T186" s="196"/>
      <c r="U186" s="196"/>
      <c r="V186" s="196"/>
      <c r="W186" s="223"/>
      <c r="X186" s="196"/>
    </row>
    <row r="187" spans="1:24" s="7" customFormat="1" ht="31.5" outlineLevel="1">
      <c r="A187" s="51" t="s">
        <v>802</v>
      </c>
      <c r="B187" s="2" t="s">
        <v>139</v>
      </c>
      <c r="C187" s="2"/>
      <c r="D187" s="2" t="s">
        <v>207</v>
      </c>
      <c r="E187" s="10" t="s">
        <v>84</v>
      </c>
      <c r="F187" s="21"/>
      <c r="G187" s="196">
        <v>518.25</v>
      </c>
      <c r="H187" s="222">
        <v>502.7</v>
      </c>
      <c r="I187" s="222">
        <v>447.4</v>
      </c>
      <c r="J187" s="222">
        <v>55.3</v>
      </c>
      <c r="K187" s="196">
        <v>500.11</v>
      </c>
      <c r="L187" s="196">
        <v>445.1</v>
      </c>
      <c r="M187" s="196">
        <v>55.01</v>
      </c>
      <c r="N187" s="196">
        <v>518.25</v>
      </c>
      <c r="O187" s="196">
        <v>497.52</v>
      </c>
      <c r="P187" s="196">
        <v>442.78999999999996</v>
      </c>
      <c r="Q187" s="196">
        <v>54.73</v>
      </c>
      <c r="R187" s="196">
        <v>497.52</v>
      </c>
      <c r="S187" s="196">
        <v>497.52</v>
      </c>
      <c r="T187" s="196">
        <v>442.78999999999996</v>
      </c>
      <c r="U187" s="196">
        <v>54.73</v>
      </c>
      <c r="V187" s="223">
        <f t="shared" ref="V187:V188" si="50">MIN(H187,K187,O187,S187)</f>
        <v>497.52</v>
      </c>
      <c r="W187" s="196">
        <f t="shared" ref="W187:W188" si="51">MAX(H187,K187,O187,S187)</f>
        <v>502.7</v>
      </c>
      <c r="X187" s="196"/>
    </row>
    <row r="188" spans="1:24" s="7" customFormat="1" ht="31.5" outlineLevel="1">
      <c r="A188" s="51" t="s">
        <v>803</v>
      </c>
      <c r="B188" s="2" t="s">
        <v>138</v>
      </c>
      <c r="C188" s="2"/>
      <c r="D188" s="2" t="s">
        <v>207</v>
      </c>
      <c r="E188" s="10" t="s">
        <v>84</v>
      </c>
      <c r="F188" s="21"/>
      <c r="G188" s="196">
        <v>756.64</v>
      </c>
      <c r="H188" s="222">
        <v>733.94</v>
      </c>
      <c r="I188" s="222">
        <v>653.21</v>
      </c>
      <c r="J188" s="222">
        <v>80.73</v>
      </c>
      <c r="K188" s="196">
        <v>730.16</v>
      </c>
      <c r="L188" s="196">
        <v>649.84</v>
      </c>
      <c r="M188" s="196">
        <v>80.319999999999993</v>
      </c>
      <c r="N188" s="196">
        <v>756.64</v>
      </c>
      <c r="O188" s="196">
        <v>726.37</v>
      </c>
      <c r="P188" s="196">
        <v>646.47</v>
      </c>
      <c r="Q188" s="196">
        <v>79.900000000000006</v>
      </c>
      <c r="R188" s="196">
        <v>726.37</v>
      </c>
      <c r="S188" s="196">
        <v>726.37</v>
      </c>
      <c r="T188" s="196">
        <v>646.47</v>
      </c>
      <c r="U188" s="196">
        <v>79.900000000000006</v>
      </c>
      <c r="V188" s="223">
        <f t="shared" si="50"/>
        <v>726.37</v>
      </c>
      <c r="W188" s="196">
        <f t="shared" si="51"/>
        <v>733.94</v>
      </c>
      <c r="X188" s="196"/>
    </row>
    <row r="189" spans="1:24" s="7" customFormat="1" ht="141.75" outlineLevel="1">
      <c r="A189" s="31" t="s">
        <v>95</v>
      </c>
      <c r="B189" s="13" t="s">
        <v>988</v>
      </c>
      <c r="C189" s="13" t="s">
        <v>945</v>
      </c>
      <c r="D189" s="13" t="s">
        <v>207</v>
      </c>
      <c r="E189" s="41" t="s">
        <v>1635</v>
      </c>
      <c r="F189" s="21"/>
      <c r="G189" s="196"/>
      <c r="H189" s="222"/>
      <c r="I189" s="222"/>
      <c r="J189" s="222"/>
      <c r="K189" s="196"/>
      <c r="L189" s="196"/>
      <c r="M189" s="196"/>
      <c r="N189" s="196"/>
      <c r="O189" s="196"/>
      <c r="P189" s="196"/>
      <c r="Q189" s="196"/>
      <c r="R189" s="196"/>
      <c r="S189" s="196"/>
      <c r="T189" s="196"/>
      <c r="U189" s="196"/>
      <c r="V189" s="196"/>
      <c r="W189" s="223"/>
      <c r="X189" s="196"/>
    </row>
    <row r="190" spans="1:24" s="7" customFormat="1" ht="31.5" outlineLevel="1">
      <c r="A190" s="51" t="s">
        <v>989</v>
      </c>
      <c r="B190" s="11" t="s">
        <v>986</v>
      </c>
      <c r="C190" s="11"/>
      <c r="D190" s="11" t="s">
        <v>207</v>
      </c>
      <c r="E190" s="10"/>
      <c r="F190" s="21"/>
      <c r="G190" s="196">
        <v>2007</v>
      </c>
      <c r="H190" s="222">
        <v>1946.79</v>
      </c>
      <c r="I190" s="222">
        <v>1779.95</v>
      </c>
      <c r="J190" s="222">
        <v>166.84</v>
      </c>
      <c r="K190" s="196">
        <v>1936.76</v>
      </c>
      <c r="L190" s="196">
        <v>1770.78</v>
      </c>
      <c r="M190" s="196">
        <v>165.98</v>
      </c>
      <c r="N190" s="196">
        <v>2007</v>
      </c>
      <c r="O190" s="196">
        <v>1926.72</v>
      </c>
      <c r="P190" s="196">
        <v>1761.6</v>
      </c>
      <c r="Q190" s="196">
        <v>165.12</v>
      </c>
      <c r="R190" s="196">
        <v>1926.72</v>
      </c>
      <c r="S190" s="196">
        <v>1926.72</v>
      </c>
      <c r="T190" s="196">
        <v>1761.6</v>
      </c>
      <c r="U190" s="196">
        <v>165.12</v>
      </c>
      <c r="V190" s="223">
        <f t="shared" ref="V190:V203" si="52">MIN(H190,K190,O190,S190)</f>
        <v>1926.72</v>
      </c>
      <c r="W190" s="196">
        <f t="shared" ref="W190:W203" si="53">MAX(H190,K190,O190,S190)</f>
        <v>1946.79</v>
      </c>
      <c r="X190" s="196"/>
    </row>
    <row r="191" spans="1:24" s="7" customFormat="1" ht="31.5" outlineLevel="1">
      <c r="A191" s="51" t="s">
        <v>990</v>
      </c>
      <c r="B191" s="11" t="s">
        <v>987</v>
      </c>
      <c r="C191" s="11"/>
      <c r="D191" s="11" t="s">
        <v>207</v>
      </c>
      <c r="E191" s="10"/>
      <c r="F191" s="21"/>
      <c r="G191" s="196">
        <v>2407.7598000000003</v>
      </c>
      <c r="H191" s="222">
        <v>2335.5300000000002</v>
      </c>
      <c r="I191" s="222">
        <v>2135.63</v>
      </c>
      <c r="J191" s="222">
        <v>199.9</v>
      </c>
      <c r="K191" s="196">
        <v>2323.4899999999998</v>
      </c>
      <c r="L191" s="196">
        <v>2124.62</v>
      </c>
      <c r="M191" s="196">
        <v>198.87</v>
      </c>
      <c r="N191" s="196">
        <v>2407.7598000000003</v>
      </c>
      <c r="O191" s="196">
        <v>2311.4499999999998</v>
      </c>
      <c r="P191" s="196">
        <v>2113.6099999999997</v>
      </c>
      <c r="Q191" s="196">
        <v>197.84</v>
      </c>
      <c r="R191" s="196">
        <v>2311.4499999999998</v>
      </c>
      <c r="S191" s="196">
        <v>2311.4499999999998</v>
      </c>
      <c r="T191" s="196">
        <v>2113.6099999999997</v>
      </c>
      <c r="U191" s="196">
        <v>197.84</v>
      </c>
      <c r="V191" s="223">
        <f t="shared" si="52"/>
        <v>2311.4499999999998</v>
      </c>
      <c r="W191" s="196">
        <f t="shared" si="53"/>
        <v>2335.5300000000002</v>
      </c>
      <c r="X191" s="196"/>
    </row>
    <row r="192" spans="1:24" s="7" customFormat="1" ht="47.25" customHeight="1" outlineLevel="1">
      <c r="A192" s="51" t="s">
        <v>96</v>
      </c>
      <c r="B192" s="2" t="s">
        <v>899</v>
      </c>
      <c r="C192" s="2" t="s">
        <v>147</v>
      </c>
      <c r="D192" s="2" t="s">
        <v>48</v>
      </c>
      <c r="E192" s="10" t="s">
        <v>84</v>
      </c>
      <c r="F192" s="21"/>
      <c r="G192" s="196">
        <v>18088.099999999999</v>
      </c>
      <c r="H192" s="222">
        <v>17545.46</v>
      </c>
      <c r="I192" s="222">
        <v>14858.04</v>
      </c>
      <c r="J192" s="222">
        <v>2687.42</v>
      </c>
      <c r="K192" s="196">
        <v>17455.02</v>
      </c>
      <c r="L192" s="196">
        <v>14781.45</v>
      </c>
      <c r="M192" s="196">
        <v>2673.57</v>
      </c>
      <c r="N192" s="196">
        <v>18088.099999999999</v>
      </c>
      <c r="O192" s="196">
        <v>17364.580000000002</v>
      </c>
      <c r="P192" s="196">
        <v>14704.860000000002</v>
      </c>
      <c r="Q192" s="196">
        <v>2659.72</v>
      </c>
      <c r="R192" s="196">
        <v>17364.580000000002</v>
      </c>
      <c r="S192" s="196">
        <v>17364.580000000002</v>
      </c>
      <c r="T192" s="196">
        <v>14704.860000000002</v>
      </c>
      <c r="U192" s="196">
        <v>2659.72</v>
      </c>
      <c r="V192" s="223">
        <f t="shared" si="52"/>
        <v>17364.580000000002</v>
      </c>
      <c r="W192" s="196">
        <f t="shared" si="53"/>
        <v>17545.46</v>
      </c>
      <c r="X192" s="196"/>
    </row>
    <row r="193" spans="1:24" s="7" customFormat="1" ht="78.75" outlineLevel="1">
      <c r="A193" s="51" t="s">
        <v>97</v>
      </c>
      <c r="B193" s="2" t="s">
        <v>900</v>
      </c>
      <c r="C193" s="2" t="s">
        <v>148</v>
      </c>
      <c r="D193" s="2" t="s">
        <v>48</v>
      </c>
      <c r="E193" s="10" t="s">
        <v>84</v>
      </c>
      <c r="F193" s="21"/>
      <c r="G193" s="196">
        <v>19487.490000000002</v>
      </c>
      <c r="H193" s="222">
        <v>18902.87</v>
      </c>
      <c r="I193" s="222">
        <v>16215.45</v>
      </c>
      <c r="J193" s="222">
        <v>2687.42</v>
      </c>
      <c r="K193" s="196">
        <v>18805.43</v>
      </c>
      <c r="L193" s="196">
        <v>16131.86</v>
      </c>
      <c r="M193" s="196">
        <v>2673.57</v>
      </c>
      <c r="N193" s="196">
        <v>19487.490000000002</v>
      </c>
      <c r="O193" s="196">
        <v>18707.990000000002</v>
      </c>
      <c r="P193" s="196">
        <v>16048.280000000002</v>
      </c>
      <c r="Q193" s="196">
        <v>2659.71</v>
      </c>
      <c r="R193" s="196">
        <v>18707.990000000002</v>
      </c>
      <c r="S193" s="196">
        <v>18707.990000000002</v>
      </c>
      <c r="T193" s="196">
        <v>16048.280000000002</v>
      </c>
      <c r="U193" s="196">
        <v>2659.71</v>
      </c>
      <c r="V193" s="223">
        <f t="shared" si="52"/>
        <v>18707.990000000002</v>
      </c>
      <c r="W193" s="196">
        <f t="shared" si="53"/>
        <v>18902.87</v>
      </c>
      <c r="X193" s="196"/>
    </row>
    <row r="194" spans="1:24" s="7" customFormat="1" ht="47.25" customHeight="1" outlineLevel="1">
      <c r="A194" s="51" t="s">
        <v>98</v>
      </c>
      <c r="B194" s="2" t="s">
        <v>901</v>
      </c>
      <c r="C194" s="2" t="s">
        <v>122</v>
      </c>
      <c r="D194" s="2" t="s">
        <v>48</v>
      </c>
      <c r="E194" s="10" t="s">
        <v>84</v>
      </c>
      <c r="F194" s="21"/>
      <c r="G194" s="196">
        <v>20705.27</v>
      </c>
      <c r="H194" s="222">
        <v>20084.11</v>
      </c>
      <c r="I194" s="222">
        <v>17396.689999999999</v>
      </c>
      <c r="J194" s="222">
        <v>2687.42</v>
      </c>
      <c r="K194" s="196">
        <v>19980.59</v>
      </c>
      <c r="L194" s="196">
        <v>17307.02</v>
      </c>
      <c r="M194" s="196">
        <v>2673.57</v>
      </c>
      <c r="N194" s="196">
        <v>20705.27</v>
      </c>
      <c r="O194" s="196">
        <v>19877.060000000001</v>
      </c>
      <c r="P194" s="196">
        <v>17217.34</v>
      </c>
      <c r="Q194" s="196">
        <v>2659.72</v>
      </c>
      <c r="R194" s="196">
        <v>19877.060000000001</v>
      </c>
      <c r="S194" s="196">
        <v>19877.060000000001</v>
      </c>
      <c r="T194" s="196">
        <v>17217.34</v>
      </c>
      <c r="U194" s="196">
        <v>2659.72</v>
      </c>
      <c r="V194" s="223">
        <f t="shared" si="52"/>
        <v>19877.060000000001</v>
      </c>
      <c r="W194" s="196">
        <f t="shared" si="53"/>
        <v>20084.11</v>
      </c>
      <c r="X194" s="196"/>
    </row>
    <row r="195" spans="1:24" s="7" customFormat="1" ht="78.75" outlineLevel="1">
      <c r="A195" s="51" t="s">
        <v>99</v>
      </c>
      <c r="B195" s="2" t="s">
        <v>902</v>
      </c>
      <c r="C195" s="2" t="s">
        <v>123</v>
      </c>
      <c r="D195" s="2" t="s">
        <v>48</v>
      </c>
      <c r="E195" s="10" t="s">
        <v>84</v>
      </c>
      <c r="F195" s="21"/>
      <c r="G195" s="196">
        <v>25186.68</v>
      </c>
      <c r="H195" s="222">
        <v>24431.08</v>
      </c>
      <c r="I195" s="222">
        <v>21743.66</v>
      </c>
      <c r="J195" s="222">
        <v>2687.42</v>
      </c>
      <c r="K195" s="196">
        <v>24305.15</v>
      </c>
      <c r="L195" s="196">
        <v>21631.58</v>
      </c>
      <c r="M195" s="196">
        <v>2673.57</v>
      </c>
      <c r="N195" s="196">
        <v>25186.68</v>
      </c>
      <c r="O195" s="196">
        <v>24179.21</v>
      </c>
      <c r="P195" s="196">
        <v>21519.489999999998</v>
      </c>
      <c r="Q195" s="196">
        <v>2659.72</v>
      </c>
      <c r="R195" s="196">
        <v>24179.21</v>
      </c>
      <c r="S195" s="196">
        <v>24179.21</v>
      </c>
      <c r="T195" s="196">
        <v>21519.489999999998</v>
      </c>
      <c r="U195" s="196">
        <v>2659.72</v>
      </c>
      <c r="V195" s="223">
        <f t="shared" si="52"/>
        <v>24179.21</v>
      </c>
      <c r="W195" s="196">
        <f t="shared" si="53"/>
        <v>24431.08</v>
      </c>
      <c r="X195" s="196"/>
    </row>
    <row r="196" spans="1:24" s="7" customFormat="1" ht="78.75" outlineLevel="1">
      <c r="A196" s="51" t="s">
        <v>100</v>
      </c>
      <c r="B196" s="2" t="s">
        <v>903</v>
      </c>
      <c r="C196" s="2" t="s">
        <v>124</v>
      </c>
      <c r="D196" s="2" t="s">
        <v>48</v>
      </c>
      <c r="E196" s="10" t="s">
        <v>84</v>
      </c>
      <c r="F196" s="21"/>
      <c r="G196" s="230">
        <v>6843.03</v>
      </c>
      <c r="H196" s="222">
        <v>6637.74</v>
      </c>
      <c r="I196" s="222">
        <v>5907.59</v>
      </c>
      <c r="J196" s="222">
        <v>730.15</v>
      </c>
      <c r="K196" s="230">
        <v>6603.52</v>
      </c>
      <c r="L196" s="230">
        <v>5877.13</v>
      </c>
      <c r="M196" s="230">
        <v>726.39</v>
      </c>
      <c r="N196" s="230">
        <v>6843.03</v>
      </c>
      <c r="O196" s="230">
        <v>6569.31</v>
      </c>
      <c r="P196" s="230">
        <v>5846.6900000000005</v>
      </c>
      <c r="Q196" s="230">
        <v>722.62</v>
      </c>
      <c r="R196" s="230">
        <v>6569.31</v>
      </c>
      <c r="S196" s="230">
        <v>6569.31</v>
      </c>
      <c r="T196" s="230">
        <v>5846.6900000000005</v>
      </c>
      <c r="U196" s="230">
        <v>722.62</v>
      </c>
      <c r="V196" s="223">
        <f t="shared" si="52"/>
        <v>6569.31</v>
      </c>
      <c r="W196" s="196">
        <f t="shared" si="53"/>
        <v>6637.74</v>
      </c>
      <c r="X196" s="230"/>
    </row>
    <row r="197" spans="1:24" s="7" customFormat="1" ht="78.75" outlineLevel="1">
      <c r="A197" s="51" t="s">
        <v>101</v>
      </c>
      <c r="B197" s="12" t="s">
        <v>656</v>
      </c>
      <c r="C197" s="12" t="s">
        <v>763</v>
      </c>
      <c r="D197" s="12" t="s">
        <v>48</v>
      </c>
      <c r="E197" s="41"/>
      <c r="F197" s="21"/>
      <c r="G197" s="230">
        <v>23594</v>
      </c>
      <c r="H197" s="222">
        <v>22886.18</v>
      </c>
      <c r="I197" s="222">
        <v>20927.75</v>
      </c>
      <c r="J197" s="222">
        <v>1958.43</v>
      </c>
      <c r="K197" s="230">
        <v>22768.21</v>
      </c>
      <c r="L197" s="230">
        <v>20819.87</v>
      </c>
      <c r="M197" s="230">
        <v>1948.34</v>
      </c>
      <c r="N197" s="230">
        <v>23594</v>
      </c>
      <c r="O197" s="230">
        <v>22650.240000000002</v>
      </c>
      <c r="P197" s="230">
        <v>20712</v>
      </c>
      <c r="Q197" s="230">
        <v>1938.24</v>
      </c>
      <c r="R197" s="230">
        <v>22650.240000000002</v>
      </c>
      <c r="S197" s="230">
        <v>22650.240000000002</v>
      </c>
      <c r="T197" s="230">
        <v>20712</v>
      </c>
      <c r="U197" s="230">
        <v>1938.24</v>
      </c>
      <c r="V197" s="223">
        <f t="shared" si="52"/>
        <v>22650.240000000002</v>
      </c>
      <c r="W197" s="196">
        <f t="shared" si="53"/>
        <v>22886.18</v>
      </c>
      <c r="X197" s="230"/>
    </row>
    <row r="198" spans="1:24" s="7" customFormat="1" ht="94.5" outlineLevel="1">
      <c r="A198" s="51" t="s">
        <v>102</v>
      </c>
      <c r="B198" s="2" t="s">
        <v>60</v>
      </c>
      <c r="C198" s="2" t="s">
        <v>144</v>
      </c>
      <c r="D198" s="2" t="s">
        <v>48</v>
      </c>
      <c r="E198" s="10" t="s">
        <v>84</v>
      </c>
      <c r="F198" s="21"/>
      <c r="G198" s="230">
        <v>22773.599999999999</v>
      </c>
      <c r="H198" s="222">
        <v>22090.39</v>
      </c>
      <c r="I198" s="222">
        <v>19660.45</v>
      </c>
      <c r="J198" s="222">
        <v>2429.94</v>
      </c>
      <c r="K198" s="230">
        <v>21976.52</v>
      </c>
      <c r="L198" s="230">
        <v>19559.099999999999</v>
      </c>
      <c r="M198" s="230">
        <v>2417.42</v>
      </c>
      <c r="N198" s="230">
        <v>22773.599999999999</v>
      </c>
      <c r="O198" s="230">
        <v>21862.66</v>
      </c>
      <c r="P198" s="230">
        <v>19457.77</v>
      </c>
      <c r="Q198" s="230">
        <v>2404.89</v>
      </c>
      <c r="R198" s="230">
        <v>21862.66</v>
      </c>
      <c r="S198" s="230">
        <v>21862.66</v>
      </c>
      <c r="T198" s="230">
        <v>19457.77</v>
      </c>
      <c r="U198" s="230">
        <v>2404.89</v>
      </c>
      <c r="V198" s="223">
        <f t="shared" si="52"/>
        <v>21862.66</v>
      </c>
      <c r="W198" s="196">
        <f t="shared" si="53"/>
        <v>22090.39</v>
      </c>
      <c r="X198" s="230"/>
    </row>
    <row r="199" spans="1:24" s="7" customFormat="1" ht="63" outlineLevel="1">
      <c r="A199" s="51" t="s">
        <v>103</v>
      </c>
      <c r="B199" s="9" t="s">
        <v>149</v>
      </c>
      <c r="C199" s="9" t="s">
        <v>878</v>
      </c>
      <c r="D199" s="9" t="s">
        <v>1201</v>
      </c>
      <c r="E199" s="10" t="s">
        <v>882</v>
      </c>
      <c r="F199" s="21"/>
      <c r="G199" s="196">
        <v>1037.3800000000001</v>
      </c>
      <c r="H199" s="222">
        <v>1006.26</v>
      </c>
      <c r="I199" s="222">
        <v>895.57</v>
      </c>
      <c r="J199" s="222">
        <v>110.69</v>
      </c>
      <c r="K199" s="196">
        <v>1001.07</v>
      </c>
      <c r="L199" s="196">
        <v>890.95</v>
      </c>
      <c r="M199" s="196">
        <v>110.12</v>
      </c>
      <c r="N199" s="196">
        <v>1037.3800000000001</v>
      </c>
      <c r="O199" s="196">
        <v>995.88</v>
      </c>
      <c r="P199" s="196">
        <v>886.33</v>
      </c>
      <c r="Q199" s="196">
        <v>109.55</v>
      </c>
      <c r="R199" s="196">
        <v>995.88</v>
      </c>
      <c r="S199" s="196">
        <v>995.88</v>
      </c>
      <c r="T199" s="196">
        <v>886.33</v>
      </c>
      <c r="U199" s="196">
        <v>109.55</v>
      </c>
      <c r="V199" s="223">
        <f t="shared" si="52"/>
        <v>995.88</v>
      </c>
      <c r="W199" s="196">
        <f t="shared" si="53"/>
        <v>1006.26</v>
      </c>
      <c r="X199" s="196"/>
    </row>
    <row r="200" spans="1:24" s="7" customFormat="1" ht="63" outlineLevel="1">
      <c r="A200" s="51" t="s">
        <v>178</v>
      </c>
      <c r="B200" s="9" t="s">
        <v>845</v>
      </c>
      <c r="C200" s="9" t="s">
        <v>879</v>
      </c>
      <c r="D200" s="9" t="s">
        <v>1201</v>
      </c>
      <c r="E200" s="10" t="s">
        <v>882</v>
      </c>
      <c r="F200" s="21"/>
      <c r="G200" s="196">
        <v>991.9</v>
      </c>
      <c r="H200" s="222">
        <v>962.14</v>
      </c>
      <c r="I200" s="222">
        <v>856.3</v>
      </c>
      <c r="J200" s="222">
        <v>105.84</v>
      </c>
      <c r="K200" s="196">
        <v>957.18</v>
      </c>
      <c r="L200" s="196">
        <v>851.89</v>
      </c>
      <c r="M200" s="196">
        <v>105.29</v>
      </c>
      <c r="N200" s="196">
        <v>991.9</v>
      </c>
      <c r="O200" s="196">
        <v>952.22</v>
      </c>
      <c r="P200" s="196">
        <v>847.48</v>
      </c>
      <c r="Q200" s="196">
        <v>104.74</v>
      </c>
      <c r="R200" s="196">
        <v>952.22</v>
      </c>
      <c r="S200" s="196">
        <v>952.22</v>
      </c>
      <c r="T200" s="196">
        <v>847.48</v>
      </c>
      <c r="U200" s="196">
        <v>104.74</v>
      </c>
      <c r="V200" s="223">
        <f t="shared" si="52"/>
        <v>952.22</v>
      </c>
      <c r="W200" s="196">
        <f t="shared" si="53"/>
        <v>962.14</v>
      </c>
      <c r="X200" s="196"/>
    </row>
    <row r="201" spans="1:24" s="7" customFormat="1" ht="173.25" outlineLevel="1">
      <c r="A201" s="51" t="s">
        <v>179</v>
      </c>
      <c r="B201" s="9" t="s">
        <v>846</v>
      </c>
      <c r="C201" s="9" t="s">
        <v>1298</v>
      </c>
      <c r="D201" s="9" t="s">
        <v>108</v>
      </c>
      <c r="E201" s="10" t="s">
        <v>1299</v>
      </c>
      <c r="F201" s="21"/>
      <c r="G201" s="229">
        <v>471</v>
      </c>
      <c r="H201" s="222">
        <v>456.87</v>
      </c>
      <c r="I201" s="222">
        <v>416.13</v>
      </c>
      <c r="J201" s="222">
        <v>40.74</v>
      </c>
      <c r="K201" s="229">
        <v>454.52</v>
      </c>
      <c r="L201" s="229">
        <v>413.99</v>
      </c>
      <c r="M201" s="229">
        <v>40.53</v>
      </c>
      <c r="N201" s="229">
        <v>471</v>
      </c>
      <c r="O201" s="229">
        <v>452.16</v>
      </c>
      <c r="P201" s="229">
        <v>411.84000000000003</v>
      </c>
      <c r="Q201" s="229">
        <v>40.32</v>
      </c>
      <c r="R201" s="229">
        <v>452.16</v>
      </c>
      <c r="S201" s="229">
        <v>452.16</v>
      </c>
      <c r="T201" s="229">
        <v>411.84000000000003</v>
      </c>
      <c r="U201" s="229">
        <v>40.32</v>
      </c>
      <c r="V201" s="223">
        <f t="shared" si="52"/>
        <v>452.16</v>
      </c>
      <c r="W201" s="196">
        <f t="shared" si="53"/>
        <v>456.87</v>
      </c>
      <c r="X201" s="229"/>
    </row>
    <row r="202" spans="1:24" s="7" customFormat="1" ht="157.5" outlineLevel="1">
      <c r="A202" s="51" t="s">
        <v>181</v>
      </c>
      <c r="B202" s="9" t="s">
        <v>880</v>
      </c>
      <c r="C202" s="9" t="s">
        <v>881</v>
      </c>
      <c r="D202" s="9" t="s">
        <v>108</v>
      </c>
      <c r="E202" s="10" t="s">
        <v>1300</v>
      </c>
      <c r="F202" s="21"/>
      <c r="G202" s="229">
        <v>457</v>
      </c>
      <c r="H202" s="222">
        <v>443.29</v>
      </c>
      <c r="I202" s="222">
        <v>403.52</v>
      </c>
      <c r="J202" s="222">
        <v>39.770000000000003</v>
      </c>
      <c r="K202" s="229">
        <v>441.01</v>
      </c>
      <c r="L202" s="229">
        <v>401.44</v>
      </c>
      <c r="M202" s="229">
        <v>39.57</v>
      </c>
      <c r="N202" s="229">
        <v>457</v>
      </c>
      <c r="O202" s="229">
        <v>438.72</v>
      </c>
      <c r="P202" s="229">
        <v>399.36</v>
      </c>
      <c r="Q202" s="229">
        <v>39.36</v>
      </c>
      <c r="R202" s="229">
        <v>438.72</v>
      </c>
      <c r="S202" s="229">
        <v>438.72</v>
      </c>
      <c r="T202" s="229">
        <v>399.36</v>
      </c>
      <c r="U202" s="229">
        <v>39.36</v>
      </c>
      <c r="V202" s="223">
        <f t="shared" si="52"/>
        <v>438.72</v>
      </c>
      <c r="W202" s="196">
        <f t="shared" si="53"/>
        <v>443.29</v>
      </c>
      <c r="X202" s="229"/>
    </row>
    <row r="203" spans="1:24" s="7" customFormat="1" ht="94.5" outlineLevel="1">
      <c r="A203" s="51" t="s">
        <v>188</v>
      </c>
      <c r="B203" s="9" t="s">
        <v>764</v>
      </c>
      <c r="C203" s="9" t="s">
        <v>1088</v>
      </c>
      <c r="D203" s="9" t="s">
        <v>48</v>
      </c>
      <c r="E203" s="10" t="s">
        <v>951</v>
      </c>
      <c r="F203" s="21"/>
      <c r="G203" s="196">
        <v>17564.259999999998</v>
      </c>
      <c r="H203" s="222">
        <v>17037.330000000002</v>
      </c>
      <c r="I203" s="222">
        <v>15468.78</v>
      </c>
      <c r="J203" s="222">
        <v>1568.55</v>
      </c>
      <c r="K203" s="196">
        <v>16949.509999999998</v>
      </c>
      <c r="L203" s="196">
        <v>15389.05</v>
      </c>
      <c r="M203" s="196">
        <v>1560.46</v>
      </c>
      <c r="N203" s="196">
        <v>17564.259999999998</v>
      </c>
      <c r="O203" s="196">
        <v>16861.689999999999</v>
      </c>
      <c r="P203" s="196">
        <v>15309.309999999998</v>
      </c>
      <c r="Q203" s="196">
        <v>1552.38</v>
      </c>
      <c r="R203" s="196">
        <v>16861.689999999999</v>
      </c>
      <c r="S203" s="196">
        <v>16861.689999999999</v>
      </c>
      <c r="T203" s="196">
        <v>15309.309999999998</v>
      </c>
      <c r="U203" s="196">
        <v>1552.38</v>
      </c>
      <c r="V203" s="223">
        <f t="shared" si="52"/>
        <v>16861.689999999999</v>
      </c>
      <c r="W203" s="196">
        <f t="shared" si="53"/>
        <v>17037.330000000002</v>
      </c>
      <c r="X203" s="196"/>
    </row>
    <row r="204" spans="1:24" s="7" customFormat="1" ht="157.5" outlineLevel="1">
      <c r="A204" s="31" t="s">
        <v>191</v>
      </c>
      <c r="B204" s="5" t="s">
        <v>1304</v>
      </c>
      <c r="C204" s="5" t="s">
        <v>1305</v>
      </c>
      <c r="D204" s="5" t="s">
        <v>62</v>
      </c>
      <c r="E204" s="10"/>
      <c r="F204" s="21"/>
      <c r="G204" s="196"/>
      <c r="H204" s="222"/>
      <c r="I204" s="222"/>
      <c r="J204" s="222"/>
      <c r="K204" s="196"/>
      <c r="L204" s="196"/>
      <c r="M204" s="196"/>
      <c r="N204" s="196"/>
      <c r="O204" s="196"/>
      <c r="P204" s="196"/>
      <c r="Q204" s="196"/>
      <c r="R204" s="196"/>
      <c r="S204" s="196"/>
      <c r="T204" s="196"/>
      <c r="U204" s="196"/>
      <c r="V204" s="196"/>
      <c r="W204" s="223"/>
      <c r="X204" s="196"/>
    </row>
    <row r="205" spans="1:24" s="7" customFormat="1" outlineLevel="1">
      <c r="A205" s="32" t="s">
        <v>923</v>
      </c>
      <c r="B205" s="154" t="s">
        <v>1047</v>
      </c>
      <c r="C205" s="154"/>
      <c r="D205" s="154" t="s">
        <v>62</v>
      </c>
      <c r="E205" s="10" t="s">
        <v>84</v>
      </c>
      <c r="F205" s="21"/>
      <c r="G205" s="196">
        <v>15978</v>
      </c>
      <c r="H205" s="222">
        <v>15498.66</v>
      </c>
      <c r="I205" s="222">
        <v>13219.45</v>
      </c>
      <c r="J205" s="222">
        <v>2279.21</v>
      </c>
      <c r="K205" s="196">
        <v>15418.77</v>
      </c>
      <c r="L205" s="196">
        <v>13151.3</v>
      </c>
      <c r="M205" s="196">
        <v>2267.4699999999998</v>
      </c>
      <c r="N205" s="196">
        <v>15978</v>
      </c>
      <c r="O205" s="196">
        <v>15338.88</v>
      </c>
      <c r="P205" s="196">
        <v>13083.16</v>
      </c>
      <c r="Q205" s="196">
        <v>2255.7199999999998</v>
      </c>
      <c r="R205" s="196">
        <v>15338.88</v>
      </c>
      <c r="S205" s="196">
        <v>15338.88</v>
      </c>
      <c r="T205" s="196">
        <v>13083.16</v>
      </c>
      <c r="U205" s="196">
        <v>2255.7199999999998</v>
      </c>
      <c r="V205" s="223">
        <f t="shared" ref="V205:V214" si="54">MIN(H205,K205,O205,S205)</f>
        <v>15338.88</v>
      </c>
      <c r="W205" s="196">
        <f t="shared" ref="W205:W214" si="55">MAX(H205,K205,O205,S205)</f>
        <v>15498.66</v>
      </c>
      <c r="X205" s="196"/>
    </row>
    <row r="206" spans="1:24" s="7" customFormat="1" outlineLevel="1">
      <c r="A206" s="32" t="s">
        <v>924</v>
      </c>
      <c r="B206" s="4" t="s">
        <v>1303</v>
      </c>
      <c r="C206" s="4"/>
      <c r="D206" s="4" t="s">
        <v>62</v>
      </c>
      <c r="E206" s="10" t="s">
        <v>84</v>
      </c>
      <c r="F206" s="21"/>
      <c r="G206" s="196">
        <v>17828</v>
      </c>
      <c r="H206" s="222">
        <v>17293.16</v>
      </c>
      <c r="I206" s="222">
        <v>15131.51</v>
      </c>
      <c r="J206" s="222">
        <v>2161.65</v>
      </c>
      <c r="K206" s="196">
        <v>17204.02</v>
      </c>
      <c r="L206" s="196">
        <v>15053.52</v>
      </c>
      <c r="M206" s="196">
        <v>2150.5</v>
      </c>
      <c r="N206" s="196">
        <v>17828</v>
      </c>
      <c r="O206" s="196">
        <v>17114.88</v>
      </c>
      <c r="P206" s="196">
        <v>14975.52</v>
      </c>
      <c r="Q206" s="196">
        <v>2139.36</v>
      </c>
      <c r="R206" s="196">
        <v>17114.88</v>
      </c>
      <c r="S206" s="196">
        <v>17114.88</v>
      </c>
      <c r="T206" s="196">
        <v>14975.52</v>
      </c>
      <c r="U206" s="196">
        <v>2139.36</v>
      </c>
      <c r="V206" s="223">
        <f t="shared" si="54"/>
        <v>17114.88</v>
      </c>
      <c r="W206" s="196">
        <f t="shared" si="55"/>
        <v>17293.16</v>
      </c>
      <c r="X206" s="196"/>
    </row>
    <row r="207" spans="1:24" s="7" customFormat="1" outlineLevel="1">
      <c r="A207" s="32" t="s">
        <v>925</v>
      </c>
      <c r="B207" s="4" t="s">
        <v>1184</v>
      </c>
      <c r="C207" s="4"/>
      <c r="D207" s="4" t="s">
        <v>62</v>
      </c>
      <c r="E207" s="10" t="s">
        <v>84</v>
      </c>
      <c r="F207" s="21"/>
      <c r="G207" s="196">
        <v>26840.6</v>
      </c>
      <c r="H207" s="222">
        <v>26035.38</v>
      </c>
      <c r="I207" s="222">
        <v>23431.84</v>
      </c>
      <c r="J207" s="222">
        <v>2603.54</v>
      </c>
      <c r="K207" s="196">
        <v>25901.18</v>
      </c>
      <c r="L207" s="196">
        <v>23311.06</v>
      </c>
      <c r="M207" s="196">
        <v>2590.12</v>
      </c>
      <c r="N207" s="196">
        <v>26840.6</v>
      </c>
      <c r="O207" s="196">
        <v>25766.98</v>
      </c>
      <c r="P207" s="196">
        <v>23190.28</v>
      </c>
      <c r="Q207" s="196">
        <v>2576.6999999999998</v>
      </c>
      <c r="R207" s="196">
        <v>25766.98</v>
      </c>
      <c r="S207" s="196">
        <v>25766.98</v>
      </c>
      <c r="T207" s="196">
        <v>23190.28</v>
      </c>
      <c r="U207" s="196">
        <v>2576.6999999999998</v>
      </c>
      <c r="V207" s="223">
        <f t="shared" si="54"/>
        <v>25766.98</v>
      </c>
      <c r="W207" s="196">
        <f t="shared" si="55"/>
        <v>26035.38</v>
      </c>
      <c r="X207" s="196"/>
    </row>
    <row r="208" spans="1:24" s="7" customFormat="1" outlineLevel="1">
      <c r="A208" s="32" t="s">
        <v>1186</v>
      </c>
      <c r="B208" s="4" t="s">
        <v>1185</v>
      </c>
      <c r="C208" s="4"/>
      <c r="D208" s="4" t="s">
        <v>62</v>
      </c>
      <c r="E208" s="10"/>
      <c r="F208" s="21"/>
      <c r="G208" s="196">
        <v>37716.25</v>
      </c>
      <c r="H208" s="222">
        <v>36584.76</v>
      </c>
      <c r="I208" s="222">
        <v>33953.629999999997</v>
      </c>
      <c r="J208" s="222">
        <v>2631.13</v>
      </c>
      <c r="K208" s="196">
        <v>36396.18</v>
      </c>
      <c r="L208" s="196">
        <v>33778.620000000003</v>
      </c>
      <c r="M208" s="196">
        <v>2617.56</v>
      </c>
      <c r="N208" s="196">
        <v>37716.25</v>
      </c>
      <c r="O208" s="196">
        <v>36207.599999999999</v>
      </c>
      <c r="P208" s="196">
        <v>33603.599999999999</v>
      </c>
      <c r="Q208" s="196">
        <v>2604</v>
      </c>
      <c r="R208" s="196">
        <v>36207.599999999999</v>
      </c>
      <c r="S208" s="196">
        <v>36207.599999999999</v>
      </c>
      <c r="T208" s="196">
        <v>33603.599999999999</v>
      </c>
      <c r="U208" s="196">
        <v>2604</v>
      </c>
      <c r="V208" s="223">
        <f t="shared" si="54"/>
        <v>36207.599999999999</v>
      </c>
      <c r="W208" s="196">
        <f t="shared" si="55"/>
        <v>36584.76</v>
      </c>
      <c r="X208" s="196"/>
    </row>
    <row r="209" spans="1:24" s="7" customFormat="1" ht="126" outlineLevel="1">
      <c r="A209" s="32" t="s">
        <v>196</v>
      </c>
      <c r="B209" s="2" t="s">
        <v>847</v>
      </c>
      <c r="C209" s="2" t="s">
        <v>1106</v>
      </c>
      <c r="D209" s="2" t="s">
        <v>62</v>
      </c>
      <c r="E209" s="10"/>
      <c r="F209" s="21"/>
      <c r="G209" s="196">
        <v>14397.75</v>
      </c>
      <c r="H209" s="222">
        <v>13965.82</v>
      </c>
      <c r="I209" s="222">
        <v>11912.02</v>
      </c>
      <c r="J209" s="222">
        <v>2053.8000000000002</v>
      </c>
      <c r="K209" s="196">
        <v>13893.83</v>
      </c>
      <c r="L209" s="196">
        <v>11850.62</v>
      </c>
      <c r="M209" s="196">
        <v>2043.21</v>
      </c>
      <c r="N209" s="196">
        <v>14397.75</v>
      </c>
      <c r="O209" s="196">
        <v>13821.84</v>
      </c>
      <c r="P209" s="196">
        <v>11789.220000000001</v>
      </c>
      <c r="Q209" s="196">
        <v>2032.62</v>
      </c>
      <c r="R209" s="196">
        <v>13821.84</v>
      </c>
      <c r="S209" s="196">
        <v>13821.84</v>
      </c>
      <c r="T209" s="196">
        <v>11789.220000000001</v>
      </c>
      <c r="U209" s="196">
        <v>2032.62</v>
      </c>
      <c r="V209" s="223">
        <f t="shared" si="54"/>
        <v>13821.84</v>
      </c>
      <c r="W209" s="196">
        <f t="shared" si="55"/>
        <v>13965.82</v>
      </c>
      <c r="X209" s="196"/>
    </row>
    <row r="210" spans="1:24" s="7" customFormat="1" ht="31.5" outlineLevel="1">
      <c r="A210" s="32" t="s">
        <v>205</v>
      </c>
      <c r="B210" s="2" t="s">
        <v>53</v>
      </c>
      <c r="C210" s="2" t="s">
        <v>21</v>
      </c>
      <c r="D210" s="2" t="s">
        <v>2</v>
      </c>
      <c r="E210" s="10" t="s">
        <v>84</v>
      </c>
      <c r="F210" s="21"/>
      <c r="G210" s="196">
        <v>39171.919999999998</v>
      </c>
      <c r="H210" s="222">
        <v>37996.76</v>
      </c>
      <c r="I210" s="222">
        <v>0</v>
      </c>
      <c r="J210" s="222">
        <v>37996.76</v>
      </c>
      <c r="K210" s="196">
        <v>37800.9</v>
      </c>
      <c r="L210" s="196">
        <v>0</v>
      </c>
      <c r="M210" s="196">
        <v>37800.9</v>
      </c>
      <c r="N210" s="196">
        <v>39171.919999999998</v>
      </c>
      <c r="O210" s="196">
        <v>37605.040000000001</v>
      </c>
      <c r="P210" s="196">
        <v>0</v>
      </c>
      <c r="Q210" s="196">
        <v>37605.040000000001</v>
      </c>
      <c r="R210" s="196">
        <v>37605.040000000001</v>
      </c>
      <c r="S210" s="196">
        <v>37605.040000000001</v>
      </c>
      <c r="T210" s="196">
        <v>0</v>
      </c>
      <c r="U210" s="196">
        <v>37605.040000000001</v>
      </c>
      <c r="V210" s="223">
        <f t="shared" si="54"/>
        <v>37605.040000000001</v>
      </c>
      <c r="W210" s="196">
        <f t="shared" si="55"/>
        <v>37996.76</v>
      </c>
      <c r="X210" s="196"/>
    </row>
    <row r="211" spans="1:24" s="7" customFormat="1" ht="78.75" customHeight="1">
      <c r="A211" s="32" t="s">
        <v>766</v>
      </c>
      <c r="B211" s="2" t="s">
        <v>1636</v>
      </c>
      <c r="C211" s="2" t="s">
        <v>1637</v>
      </c>
      <c r="D211" s="2" t="s">
        <v>48</v>
      </c>
      <c r="E211" s="10" t="s">
        <v>1638</v>
      </c>
      <c r="F211" s="21"/>
      <c r="G211" s="196">
        <v>15837.43</v>
      </c>
      <c r="H211" s="222">
        <v>15362.31</v>
      </c>
      <c r="I211" s="222">
        <v>13057.96</v>
      </c>
      <c r="J211" s="222">
        <v>2304.35</v>
      </c>
      <c r="K211" s="196">
        <v>15283.12</v>
      </c>
      <c r="L211" s="196">
        <v>12990.65</v>
      </c>
      <c r="M211" s="196">
        <v>2292.4699999999998</v>
      </c>
      <c r="N211" s="196">
        <v>15837.43</v>
      </c>
      <c r="O211" s="196">
        <v>15203.93</v>
      </c>
      <c r="P211" s="196">
        <v>12923.34</v>
      </c>
      <c r="Q211" s="196">
        <v>2280.59</v>
      </c>
      <c r="R211" s="196">
        <v>15203.93</v>
      </c>
      <c r="S211" s="196">
        <v>15203.93</v>
      </c>
      <c r="T211" s="196">
        <v>12923.34</v>
      </c>
      <c r="U211" s="196">
        <v>2280.59</v>
      </c>
      <c r="V211" s="223">
        <f t="shared" si="54"/>
        <v>15203.93</v>
      </c>
      <c r="W211" s="196">
        <f t="shared" si="55"/>
        <v>15362.31</v>
      </c>
      <c r="X211" s="196"/>
    </row>
    <row r="212" spans="1:24" s="7" customFormat="1" ht="157.5" outlineLevel="1">
      <c r="A212" s="32" t="s">
        <v>767</v>
      </c>
      <c r="B212" s="2" t="s">
        <v>1639</v>
      </c>
      <c r="C212" s="2" t="s">
        <v>1640</v>
      </c>
      <c r="D212" s="2" t="s">
        <v>1641</v>
      </c>
      <c r="E212" s="10" t="s">
        <v>1642</v>
      </c>
      <c r="F212" s="21"/>
      <c r="G212" s="196">
        <v>21260</v>
      </c>
      <c r="H212" s="222">
        <v>20622.2</v>
      </c>
      <c r="I212" s="222">
        <v>18723.91</v>
      </c>
      <c r="J212" s="222">
        <v>1898.29</v>
      </c>
      <c r="K212" s="196">
        <v>20515.900000000001</v>
      </c>
      <c r="L212" s="196">
        <v>18627.39</v>
      </c>
      <c r="M212" s="196">
        <v>1888.51</v>
      </c>
      <c r="N212" s="196">
        <v>21260</v>
      </c>
      <c r="O212" s="196">
        <v>20409.599999999999</v>
      </c>
      <c r="P212" s="196">
        <v>18530.879999999997</v>
      </c>
      <c r="Q212" s="196">
        <v>1878.72</v>
      </c>
      <c r="R212" s="196">
        <v>20409.599999999999</v>
      </c>
      <c r="S212" s="196">
        <v>20409.599999999999</v>
      </c>
      <c r="T212" s="196">
        <v>18530.879999999997</v>
      </c>
      <c r="U212" s="196">
        <v>1878.72</v>
      </c>
      <c r="V212" s="223">
        <f t="shared" si="54"/>
        <v>20409.599999999999</v>
      </c>
      <c r="W212" s="196">
        <f t="shared" si="55"/>
        <v>20622.2</v>
      </c>
      <c r="X212" s="196"/>
    </row>
    <row r="213" spans="1:24" s="7" customFormat="1" ht="63" outlineLevel="1">
      <c r="A213" s="32" t="s">
        <v>768</v>
      </c>
      <c r="B213" s="2" t="s">
        <v>1217</v>
      </c>
      <c r="C213" s="2" t="s">
        <v>1643</v>
      </c>
      <c r="D213" s="2" t="s">
        <v>48</v>
      </c>
      <c r="E213" s="10" t="s">
        <v>1644</v>
      </c>
      <c r="F213" s="21"/>
      <c r="G213" s="196">
        <v>2281.0100000000002</v>
      </c>
      <c r="H213" s="222">
        <v>2212.58</v>
      </c>
      <c r="I213" s="222">
        <v>1969.2</v>
      </c>
      <c r="J213" s="222">
        <v>243.38</v>
      </c>
      <c r="K213" s="196">
        <v>2201.17</v>
      </c>
      <c r="L213" s="196">
        <v>1959.04</v>
      </c>
      <c r="M213" s="196">
        <v>242.13</v>
      </c>
      <c r="N213" s="196">
        <v>2281.0100000000002</v>
      </c>
      <c r="O213" s="196">
        <v>2189.77</v>
      </c>
      <c r="P213" s="196">
        <v>1948.9</v>
      </c>
      <c r="Q213" s="196">
        <v>240.87</v>
      </c>
      <c r="R213" s="196">
        <v>2189.77</v>
      </c>
      <c r="S213" s="196">
        <v>2189.77</v>
      </c>
      <c r="T213" s="196">
        <v>1948.9</v>
      </c>
      <c r="U213" s="196">
        <v>240.87</v>
      </c>
      <c r="V213" s="223">
        <f t="shared" si="54"/>
        <v>2189.77</v>
      </c>
      <c r="W213" s="196">
        <f t="shared" si="55"/>
        <v>2212.58</v>
      </c>
      <c r="X213" s="196"/>
    </row>
    <row r="214" spans="1:24" s="7" customFormat="1" ht="110.25" outlineLevel="1">
      <c r="A214" s="32" t="s">
        <v>842</v>
      </c>
      <c r="B214" s="2" t="s">
        <v>1645</v>
      </c>
      <c r="C214" s="2" t="s">
        <v>1646</v>
      </c>
      <c r="D214" s="2" t="s">
        <v>1647</v>
      </c>
      <c r="E214" s="10" t="s">
        <v>84</v>
      </c>
      <c r="F214" s="21"/>
      <c r="G214" s="196">
        <v>3413.58</v>
      </c>
      <c r="H214" s="222">
        <v>3311.17</v>
      </c>
      <c r="I214" s="222">
        <v>2946.94</v>
      </c>
      <c r="J214" s="222">
        <v>364.23</v>
      </c>
      <c r="K214" s="196">
        <v>3294.1</v>
      </c>
      <c r="L214" s="196">
        <v>2931.75</v>
      </c>
      <c r="M214" s="196">
        <v>362.35</v>
      </c>
      <c r="N214" s="196">
        <v>3413.58</v>
      </c>
      <c r="O214" s="196">
        <v>3277.04</v>
      </c>
      <c r="P214" s="196">
        <v>2916.56</v>
      </c>
      <c r="Q214" s="196">
        <v>360.48</v>
      </c>
      <c r="R214" s="196">
        <v>3277.04</v>
      </c>
      <c r="S214" s="196">
        <v>3277.04</v>
      </c>
      <c r="T214" s="196">
        <v>2916.56</v>
      </c>
      <c r="U214" s="196">
        <v>360.48</v>
      </c>
      <c r="V214" s="223">
        <f t="shared" si="54"/>
        <v>3277.04</v>
      </c>
      <c r="W214" s="196">
        <f t="shared" si="55"/>
        <v>3311.17</v>
      </c>
      <c r="X214" s="196"/>
    </row>
    <row r="215" spans="1:24" s="7" customFormat="1" ht="47.25" outlineLevel="1">
      <c r="A215" s="32" t="s">
        <v>855</v>
      </c>
      <c r="B215" s="2" t="s">
        <v>61</v>
      </c>
      <c r="C215" s="2" t="s">
        <v>153</v>
      </c>
      <c r="D215" s="2"/>
      <c r="E215" s="10"/>
      <c r="F215" s="21"/>
      <c r="G215" s="196"/>
      <c r="H215" s="222"/>
      <c r="I215" s="222"/>
      <c r="J215" s="222"/>
      <c r="K215" s="196"/>
      <c r="L215" s="196"/>
      <c r="M215" s="196"/>
      <c r="N215" s="196"/>
      <c r="O215" s="196"/>
      <c r="P215" s="196"/>
      <c r="Q215" s="196"/>
      <c r="R215" s="196"/>
      <c r="S215" s="196"/>
      <c r="T215" s="196"/>
      <c r="U215" s="196"/>
      <c r="V215" s="196"/>
      <c r="W215" s="223"/>
      <c r="X215" s="196"/>
    </row>
    <row r="216" spans="1:24" s="7" customFormat="1" ht="63" outlineLevel="1">
      <c r="A216" s="32" t="s">
        <v>1229</v>
      </c>
      <c r="B216" s="2" t="s">
        <v>1228</v>
      </c>
      <c r="C216" s="2"/>
      <c r="D216" s="2" t="s">
        <v>3</v>
      </c>
      <c r="E216" s="10" t="s">
        <v>952</v>
      </c>
      <c r="F216" s="21"/>
      <c r="G216" s="196">
        <v>5255.45</v>
      </c>
      <c r="H216" s="222">
        <v>5097.79</v>
      </c>
      <c r="I216" s="222">
        <v>4438.08</v>
      </c>
      <c r="J216" s="222">
        <v>659.71</v>
      </c>
      <c r="K216" s="196">
        <v>5071.51</v>
      </c>
      <c r="L216" s="196">
        <v>4415.2</v>
      </c>
      <c r="M216" s="196">
        <v>656.31</v>
      </c>
      <c r="N216" s="196">
        <v>5255.45</v>
      </c>
      <c r="O216" s="196">
        <v>5045.2299999999996</v>
      </c>
      <c r="P216" s="196">
        <v>4392.32</v>
      </c>
      <c r="Q216" s="196">
        <v>652.91</v>
      </c>
      <c r="R216" s="196">
        <v>5045.2299999999996</v>
      </c>
      <c r="S216" s="196">
        <v>5045.2299999999996</v>
      </c>
      <c r="T216" s="196">
        <v>4392.32</v>
      </c>
      <c r="U216" s="196">
        <v>652.91</v>
      </c>
      <c r="V216" s="223">
        <f t="shared" ref="V216:V223" si="56">MIN(H216,K216,O216,S216)</f>
        <v>5045.2299999999996</v>
      </c>
      <c r="W216" s="196">
        <f t="shared" ref="W216:W223" si="57">MAX(H216,K216,O216,S216)</f>
        <v>5097.79</v>
      </c>
      <c r="X216" s="196"/>
    </row>
    <row r="217" spans="1:24" s="7" customFormat="1" ht="63" outlineLevel="1">
      <c r="A217" s="32" t="s">
        <v>1230</v>
      </c>
      <c r="B217" s="2" t="s">
        <v>121</v>
      </c>
      <c r="C217" s="2"/>
      <c r="D217" s="2" t="s">
        <v>3</v>
      </c>
      <c r="E217" s="10" t="s">
        <v>952</v>
      </c>
      <c r="F217" s="21"/>
      <c r="G217" s="196">
        <v>11520</v>
      </c>
      <c r="H217" s="222">
        <v>11174.4</v>
      </c>
      <c r="I217" s="222">
        <v>9945.2199999999993</v>
      </c>
      <c r="J217" s="222">
        <v>1229.18</v>
      </c>
      <c r="K217" s="196">
        <v>11116.8</v>
      </c>
      <c r="L217" s="196">
        <v>9893.9500000000007</v>
      </c>
      <c r="M217" s="196">
        <v>1222.8499999999999</v>
      </c>
      <c r="N217" s="196">
        <v>11520</v>
      </c>
      <c r="O217" s="196">
        <v>11059.2</v>
      </c>
      <c r="P217" s="196">
        <v>9842.69</v>
      </c>
      <c r="Q217" s="196">
        <v>1216.51</v>
      </c>
      <c r="R217" s="196">
        <v>11059.2</v>
      </c>
      <c r="S217" s="196">
        <v>11059.2</v>
      </c>
      <c r="T217" s="196">
        <v>9842.69</v>
      </c>
      <c r="U217" s="196">
        <v>1216.51</v>
      </c>
      <c r="V217" s="223">
        <f t="shared" si="56"/>
        <v>11059.2</v>
      </c>
      <c r="W217" s="196">
        <f t="shared" si="57"/>
        <v>11174.4</v>
      </c>
      <c r="X217" s="196"/>
    </row>
    <row r="218" spans="1:24" s="7" customFormat="1" ht="173.25" outlineLevel="1">
      <c r="A218" s="32" t="s">
        <v>856</v>
      </c>
      <c r="B218" s="25" t="s">
        <v>396</v>
      </c>
      <c r="C218" s="25" t="s">
        <v>1648</v>
      </c>
      <c r="D218" s="25" t="s">
        <v>5</v>
      </c>
      <c r="E218" s="233" t="s">
        <v>84</v>
      </c>
      <c r="F218" s="21"/>
      <c r="G218" s="196">
        <v>22769.360000000001</v>
      </c>
      <c r="H218" s="222">
        <v>22086.28</v>
      </c>
      <c r="I218" s="222">
        <v>19435.93</v>
      </c>
      <c r="J218" s="222">
        <v>2650.35</v>
      </c>
      <c r="K218" s="196">
        <v>21972.43</v>
      </c>
      <c r="L218" s="196">
        <v>19335.740000000002</v>
      </c>
      <c r="M218" s="196">
        <v>2636.69</v>
      </c>
      <c r="N218" s="196">
        <v>22769.360000000001</v>
      </c>
      <c r="O218" s="196">
        <v>21858.59</v>
      </c>
      <c r="P218" s="196">
        <v>19235.560000000001</v>
      </c>
      <c r="Q218" s="196">
        <v>2623.03</v>
      </c>
      <c r="R218" s="196">
        <v>21858.59</v>
      </c>
      <c r="S218" s="196">
        <v>21858.59</v>
      </c>
      <c r="T218" s="196">
        <v>19235.560000000001</v>
      </c>
      <c r="U218" s="196">
        <v>2623.03</v>
      </c>
      <c r="V218" s="223">
        <f t="shared" si="56"/>
        <v>21858.59</v>
      </c>
      <c r="W218" s="196">
        <f t="shared" si="57"/>
        <v>22086.28</v>
      </c>
      <c r="X218" s="196"/>
    </row>
    <row r="219" spans="1:24" s="7" customFormat="1" ht="157.5" outlineLevel="1">
      <c r="A219" s="32" t="s">
        <v>857</v>
      </c>
      <c r="B219" s="46" t="s">
        <v>895</v>
      </c>
      <c r="C219" s="46" t="s">
        <v>1649</v>
      </c>
      <c r="D219" s="46" t="s">
        <v>5</v>
      </c>
      <c r="E219" s="233"/>
      <c r="F219" s="21"/>
      <c r="G219" s="196">
        <v>149496.38</v>
      </c>
      <c r="H219" s="222">
        <v>145011.49</v>
      </c>
      <c r="I219" s="222">
        <v>121809.65</v>
      </c>
      <c r="J219" s="222">
        <v>23201.84</v>
      </c>
      <c r="K219" s="196">
        <v>144264.01</v>
      </c>
      <c r="L219" s="196">
        <v>121181.77</v>
      </c>
      <c r="M219" s="196">
        <v>23082.240000000002</v>
      </c>
      <c r="N219" s="196">
        <v>149496.38</v>
      </c>
      <c r="O219" s="196">
        <v>143516.51999999999</v>
      </c>
      <c r="P219" s="196">
        <v>120553.87999999999</v>
      </c>
      <c r="Q219" s="196">
        <v>22962.639999999999</v>
      </c>
      <c r="R219" s="196">
        <v>143516.51999999999</v>
      </c>
      <c r="S219" s="196">
        <v>143516.51999999999</v>
      </c>
      <c r="T219" s="196">
        <v>120553.87999999999</v>
      </c>
      <c r="U219" s="196">
        <v>22962.639999999999</v>
      </c>
      <c r="V219" s="223">
        <f t="shared" si="56"/>
        <v>143516.51999999999</v>
      </c>
      <c r="W219" s="196">
        <f t="shared" si="57"/>
        <v>145011.49</v>
      </c>
      <c r="X219" s="196"/>
    </row>
    <row r="220" spans="1:24" s="7" customFormat="1" ht="141.75" outlineLevel="1">
      <c r="A220" s="32" t="s">
        <v>877</v>
      </c>
      <c r="B220" s="46" t="s">
        <v>894</v>
      </c>
      <c r="C220" s="46" t="s">
        <v>1045</v>
      </c>
      <c r="D220" s="46" t="s">
        <v>5</v>
      </c>
      <c r="E220" s="233"/>
      <c r="F220" s="21"/>
      <c r="G220" s="196">
        <v>149496.38</v>
      </c>
      <c r="H220" s="222">
        <v>145011.49</v>
      </c>
      <c r="I220" s="222">
        <v>121809.65</v>
      </c>
      <c r="J220" s="222">
        <v>23201.84</v>
      </c>
      <c r="K220" s="196">
        <v>144264.01</v>
      </c>
      <c r="L220" s="196">
        <v>121181.77</v>
      </c>
      <c r="M220" s="196">
        <v>23082.240000000002</v>
      </c>
      <c r="N220" s="196">
        <v>149496.38</v>
      </c>
      <c r="O220" s="196">
        <v>143516.51999999999</v>
      </c>
      <c r="P220" s="196">
        <v>120553.87999999999</v>
      </c>
      <c r="Q220" s="196">
        <v>22962.639999999999</v>
      </c>
      <c r="R220" s="196">
        <v>143516.51999999999</v>
      </c>
      <c r="S220" s="196">
        <v>143516.51999999999</v>
      </c>
      <c r="T220" s="196">
        <v>120553.87999999999</v>
      </c>
      <c r="U220" s="196">
        <v>22962.639999999999</v>
      </c>
      <c r="V220" s="223">
        <f t="shared" si="56"/>
        <v>143516.51999999999</v>
      </c>
      <c r="W220" s="196">
        <f t="shared" si="57"/>
        <v>145011.49</v>
      </c>
      <c r="X220" s="196"/>
    </row>
    <row r="221" spans="1:24" s="7" customFormat="1" ht="110.25" outlineLevel="1">
      <c r="A221" s="32" t="s">
        <v>897</v>
      </c>
      <c r="B221" s="46" t="s">
        <v>896</v>
      </c>
      <c r="C221" s="46" t="s">
        <v>1650</v>
      </c>
      <c r="D221" s="46" t="s">
        <v>5</v>
      </c>
      <c r="E221" s="233"/>
      <c r="F221" s="21"/>
      <c r="G221" s="196">
        <v>30147</v>
      </c>
      <c r="H221" s="222">
        <v>29242.59</v>
      </c>
      <c r="I221" s="222">
        <v>26739.99</v>
      </c>
      <c r="J221" s="222">
        <v>2502.6</v>
      </c>
      <c r="K221" s="196">
        <v>29091.86</v>
      </c>
      <c r="L221" s="196">
        <v>26602.16</v>
      </c>
      <c r="M221" s="196">
        <v>2489.6999999999998</v>
      </c>
      <c r="N221" s="196">
        <v>30147</v>
      </c>
      <c r="O221" s="196">
        <v>28941.119999999999</v>
      </c>
      <c r="P221" s="196">
        <v>26464.32</v>
      </c>
      <c r="Q221" s="196">
        <v>2476.8000000000002</v>
      </c>
      <c r="R221" s="196">
        <v>28941.119999999999</v>
      </c>
      <c r="S221" s="196">
        <v>28941.119999999999</v>
      </c>
      <c r="T221" s="196">
        <v>26464.32</v>
      </c>
      <c r="U221" s="196">
        <v>2476.8000000000002</v>
      </c>
      <c r="V221" s="223">
        <f t="shared" si="56"/>
        <v>28941.119999999999</v>
      </c>
      <c r="W221" s="196">
        <f t="shared" si="57"/>
        <v>29242.59</v>
      </c>
      <c r="X221" s="196"/>
    </row>
    <row r="222" spans="1:24" s="7" customFormat="1" ht="173.25" outlineLevel="1">
      <c r="A222" s="32" t="s">
        <v>926</v>
      </c>
      <c r="B222" s="45" t="s">
        <v>843</v>
      </c>
      <c r="C222" s="45" t="s">
        <v>1651</v>
      </c>
      <c r="D222" s="45" t="s">
        <v>4</v>
      </c>
      <c r="E222" s="41" t="s">
        <v>84</v>
      </c>
      <c r="F222" s="21"/>
      <c r="G222" s="196">
        <v>204020.44</v>
      </c>
      <c r="H222" s="222">
        <v>197899.83</v>
      </c>
      <c r="I222" s="222">
        <v>162277.85999999999</v>
      </c>
      <c r="J222" s="222">
        <v>35621.97</v>
      </c>
      <c r="K222" s="196">
        <v>196879.72</v>
      </c>
      <c r="L222" s="196">
        <v>161441.37</v>
      </c>
      <c r="M222" s="196">
        <v>35438.35</v>
      </c>
      <c r="N222" s="196">
        <v>204020.44</v>
      </c>
      <c r="O222" s="196">
        <v>195859.62</v>
      </c>
      <c r="P222" s="196">
        <v>160604.88999999998</v>
      </c>
      <c r="Q222" s="196">
        <v>35254.730000000003</v>
      </c>
      <c r="R222" s="196">
        <v>195859.62</v>
      </c>
      <c r="S222" s="196">
        <v>195859.62</v>
      </c>
      <c r="T222" s="196">
        <v>160604.88999999998</v>
      </c>
      <c r="U222" s="196">
        <v>35254.730000000003</v>
      </c>
      <c r="V222" s="223">
        <f t="shared" si="56"/>
        <v>195859.62</v>
      </c>
      <c r="W222" s="196">
        <f t="shared" si="57"/>
        <v>197899.83</v>
      </c>
      <c r="X222" s="196"/>
    </row>
    <row r="223" spans="1:24" s="7" customFormat="1" ht="47.25" outlineLevel="1">
      <c r="A223" s="32" t="s">
        <v>1218</v>
      </c>
      <c r="B223" s="2" t="s">
        <v>70</v>
      </c>
      <c r="C223" s="2" t="s">
        <v>71</v>
      </c>
      <c r="D223" s="2" t="s">
        <v>67</v>
      </c>
      <c r="E223" s="10" t="s">
        <v>84</v>
      </c>
      <c r="F223" s="21"/>
      <c r="G223" s="196">
        <v>2204.7399999999998</v>
      </c>
      <c r="H223" s="222">
        <v>2138.6</v>
      </c>
      <c r="I223" s="222">
        <v>1903.35</v>
      </c>
      <c r="J223" s="222">
        <v>235.25</v>
      </c>
      <c r="K223" s="196">
        <v>2127.5700000000002</v>
      </c>
      <c r="L223" s="196">
        <v>1893.54</v>
      </c>
      <c r="M223" s="196">
        <v>234.03</v>
      </c>
      <c r="N223" s="196">
        <v>2204.7399999999998</v>
      </c>
      <c r="O223" s="196">
        <v>2116.5500000000002</v>
      </c>
      <c r="P223" s="196">
        <v>1883.7300000000002</v>
      </c>
      <c r="Q223" s="196">
        <v>232.82</v>
      </c>
      <c r="R223" s="196">
        <v>2116.5500000000002</v>
      </c>
      <c r="S223" s="196">
        <v>2116.5500000000002</v>
      </c>
      <c r="T223" s="196">
        <v>1883.7300000000002</v>
      </c>
      <c r="U223" s="196">
        <v>232.82</v>
      </c>
      <c r="V223" s="223">
        <f t="shared" si="56"/>
        <v>2116.5500000000002</v>
      </c>
      <c r="W223" s="196">
        <f t="shared" si="57"/>
        <v>2138.6</v>
      </c>
      <c r="X223" s="196"/>
    </row>
    <row r="224" spans="1:24" s="7" customFormat="1" ht="16.5" outlineLevel="1" thickBot="1">
      <c r="A224" s="906" t="s">
        <v>1652</v>
      </c>
      <c r="B224" s="907"/>
      <c r="C224" s="907"/>
      <c r="D224" s="907"/>
      <c r="E224" s="907"/>
      <c r="F224" s="21"/>
      <c r="G224" s="196"/>
      <c r="H224" s="222"/>
      <c r="I224" s="222"/>
      <c r="J224" s="222"/>
      <c r="K224" s="196"/>
      <c r="L224" s="196"/>
      <c r="M224" s="196"/>
      <c r="N224" s="196"/>
      <c r="O224" s="196"/>
      <c r="P224" s="196"/>
      <c r="Q224" s="196"/>
      <c r="R224" s="196"/>
      <c r="S224" s="196"/>
      <c r="T224" s="196"/>
      <c r="U224" s="196"/>
      <c r="V224" s="196"/>
      <c r="W224" s="223"/>
      <c r="X224" s="196"/>
    </row>
    <row r="225" spans="1:24" s="7" customFormat="1" ht="18.75" outlineLevel="1">
      <c r="A225" s="896" t="s">
        <v>1094</v>
      </c>
      <c r="B225" s="897"/>
      <c r="C225" s="199"/>
      <c r="D225" s="199"/>
      <c r="E225" s="199"/>
      <c r="F225" s="21"/>
      <c r="G225" s="196"/>
      <c r="H225" s="222"/>
      <c r="I225" s="222"/>
      <c r="J225" s="222"/>
      <c r="K225" s="196"/>
      <c r="L225" s="196"/>
      <c r="M225" s="196"/>
      <c r="N225" s="196"/>
      <c r="O225" s="196"/>
      <c r="P225" s="196"/>
      <c r="Q225" s="196"/>
      <c r="R225" s="196"/>
      <c r="S225" s="196"/>
      <c r="T225" s="196"/>
      <c r="U225" s="196"/>
      <c r="V225" s="196"/>
      <c r="W225" s="223"/>
      <c r="X225" s="196"/>
    </row>
    <row r="226" spans="1:24" s="7" customFormat="1" ht="18.75" outlineLevel="1">
      <c r="A226" s="890" t="s">
        <v>638</v>
      </c>
      <c r="B226" s="891"/>
      <c r="C226" s="198"/>
      <c r="D226" s="198"/>
      <c r="E226" s="234"/>
      <c r="F226" s="21"/>
      <c r="G226" s="196"/>
      <c r="H226" s="222"/>
      <c r="I226" s="222"/>
      <c r="J226" s="222"/>
      <c r="K226" s="196"/>
      <c r="L226" s="196"/>
      <c r="M226" s="196"/>
      <c r="N226" s="196"/>
      <c r="O226" s="196"/>
      <c r="P226" s="196"/>
      <c r="Q226" s="196"/>
      <c r="R226" s="196"/>
      <c r="S226" s="196"/>
      <c r="T226" s="196"/>
      <c r="U226" s="196"/>
      <c r="V226" s="196"/>
      <c r="W226" s="223"/>
      <c r="X226" s="196"/>
    </row>
    <row r="227" spans="1:24" s="7" customFormat="1" ht="126" outlineLevel="1">
      <c r="A227" s="18" t="s">
        <v>397</v>
      </c>
      <c r="B227" s="33" t="s">
        <v>1653</v>
      </c>
      <c r="C227" s="33" t="s">
        <v>948</v>
      </c>
      <c r="D227" s="33" t="s">
        <v>67</v>
      </c>
      <c r="E227" s="26" t="s">
        <v>844</v>
      </c>
      <c r="F227" s="21" t="str">
        <f>VLOOKUP(A227,'[3]Калькулятор Индексации '!$A$12:$I$188,9,FALSE)</f>
        <v>Индексация</v>
      </c>
      <c r="G227" s="196">
        <v>100.93</v>
      </c>
      <c r="H227" s="222">
        <v>97.9</v>
      </c>
      <c r="I227" s="222">
        <v>97.9</v>
      </c>
      <c r="J227" s="222">
        <v>0</v>
      </c>
      <c r="K227" s="196">
        <v>97.4</v>
      </c>
      <c r="L227" s="196">
        <v>97.4</v>
      </c>
      <c r="M227" s="196">
        <v>0</v>
      </c>
      <c r="N227" s="196">
        <v>100.93</v>
      </c>
      <c r="O227" s="196">
        <v>96.89</v>
      </c>
      <c r="P227" s="196">
        <v>96.89</v>
      </c>
      <c r="Q227" s="196">
        <v>0</v>
      </c>
      <c r="R227" s="196">
        <v>96.89</v>
      </c>
      <c r="S227" s="196">
        <v>96.89</v>
      </c>
      <c r="T227" s="196">
        <v>96.89</v>
      </c>
      <c r="U227" s="196">
        <v>0</v>
      </c>
      <c r="V227" s="223">
        <f t="shared" ref="V227:V233" si="58">MIN(H227,K227,O227,S227)</f>
        <v>96.89</v>
      </c>
      <c r="W227" s="196">
        <f t="shared" ref="W227:W233" si="59">MAX(H227,K227,O227,S227)</f>
        <v>97.9</v>
      </c>
      <c r="X227" s="196"/>
    </row>
    <row r="228" spans="1:24" s="7" customFormat="1" ht="126" outlineLevel="1">
      <c r="A228" s="18" t="s">
        <v>398</v>
      </c>
      <c r="B228" s="33" t="s">
        <v>1654</v>
      </c>
      <c r="C228" s="33" t="s">
        <v>948</v>
      </c>
      <c r="D228" s="33" t="s">
        <v>67</v>
      </c>
      <c r="E228" s="26" t="s">
        <v>844</v>
      </c>
      <c r="F228" s="21" t="str">
        <f>VLOOKUP(A228,'[3]Калькулятор Индексации '!$A$12:$I$188,9,FALSE)</f>
        <v>Индексация</v>
      </c>
      <c r="G228" s="196">
        <v>185</v>
      </c>
      <c r="H228" s="222">
        <v>179.45</v>
      </c>
      <c r="I228" s="222">
        <v>159.51</v>
      </c>
      <c r="J228" s="222">
        <v>19.940000000000001</v>
      </c>
      <c r="K228" s="196">
        <v>178.53</v>
      </c>
      <c r="L228" s="196">
        <v>158.69</v>
      </c>
      <c r="M228" s="196">
        <v>19.84</v>
      </c>
      <c r="N228" s="196">
        <v>185</v>
      </c>
      <c r="O228" s="196">
        <v>177.6</v>
      </c>
      <c r="P228" s="196">
        <v>157.87</v>
      </c>
      <c r="Q228" s="196">
        <v>19.73</v>
      </c>
      <c r="R228" s="196">
        <v>177.6</v>
      </c>
      <c r="S228" s="196">
        <v>177.6</v>
      </c>
      <c r="T228" s="196">
        <v>157.87</v>
      </c>
      <c r="U228" s="196">
        <v>19.73</v>
      </c>
      <c r="V228" s="223">
        <f t="shared" si="58"/>
        <v>177.6</v>
      </c>
      <c r="W228" s="196">
        <f t="shared" si="59"/>
        <v>179.45</v>
      </c>
      <c r="X228" s="196"/>
    </row>
    <row r="229" spans="1:24" s="7" customFormat="1" ht="78.75" outlineLevel="1">
      <c r="A229" s="18" t="s">
        <v>399</v>
      </c>
      <c r="B229" s="2" t="s">
        <v>657</v>
      </c>
      <c r="C229" s="2" t="s">
        <v>948</v>
      </c>
      <c r="D229" s="2" t="s">
        <v>67</v>
      </c>
      <c r="E229" s="10" t="s">
        <v>785</v>
      </c>
      <c r="F229" s="21" t="str">
        <f>VLOOKUP(A229,'[3]Калькулятор Индексации '!$A$12:$I$188,9,FALSE)</f>
        <v>Индексация</v>
      </c>
      <c r="G229" s="196">
        <v>407.78</v>
      </c>
      <c r="H229" s="222">
        <v>395.55</v>
      </c>
      <c r="I229" s="222">
        <v>352.11</v>
      </c>
      <c r="J229" s="222">
        <v>43.44</v>
      </c>
      <c r="K229" s="196">
        <v>393.51</v>
      </c>
      <c r="L229" s="196">
        <v>350.3</v>
      </c>
      <c r="M229" s="196">
        <v>43.21</v>
      </c>
      <c r="N229" s="196">
        <v>407.78</v>
      </c>
      <c r="O229" s="196">
        <v>391.47</v>
      </c>
      <c r="P229" s="196">
        <v>348.48</v>
      </c>
      <c r="Q229" s="196">
        <v>42.99</v>
      </c>
      <c r="R229" s="196">
        <v>391.47</v>
      </c>
      <c r="S229" s="196">
        <v>391.47</v>
      </c>
      <c r="T229" s="196">
        <v>348.48</v>
      </c>
      <c r="U229" s="196">
        <v>42.99</v>
      </c>
      <c r="V229" s="223">
        <f t="shared" si="58"/>
        <v>391.47</v>
      </c>
      <c r="W229" s="196">
        <f t="shared" si="59"/>
        <v>395.55</v>
      </c>
      <c r="X229" s="196"/>
    </row>
    <row r="230" spans="1:24" s="7" customFormat="1" ht="94.5" outlineLevel="1">
      <c r="A230" s="18" t="s">
        <v>400</v>
      </c>
      <c r="B230" s="33" t="s">
        <v>1081</v>
      </c>
      <c r="C230" s="33" t="s">
        <v>1037</v>
      </c>
      <c r="D230" s="33" t="s">
        <v>67</v>
      </c>
      <c r="E230" s="26" t="s">
        <v>769</v>
      </c>
      <c r="F230" s="21"/>
      <c r="G230" s="196">
        <v>195.08</v>
      </c>
      <c r="H230" s="222">
        <v>189.23</v>
      </c>
      <c r="I230" s="222">
        <v>168.14</v>
      </c>
      <c r="J230" s="222">
        <v>21.09</v>
      </c>
      <c r="K230" s="196">
        <v>188.25</v>
      </c>
      <c r="L230" s="196">
        <v>167.27</v>
      </c>
      <c r="M230" s="196">
        <v>20.98</v>
      </c>
      <c r="N230" s="196">
        <v>195.08</v>
      </c>
      <c r="O230" s="196">
        <v>187.28</v>
      </c>
      <c r="P230" s="196">
        <v>166.41</v>
      </c>
      <c r="Q230" s="196">
        <v>20.87</v>
      </c>
      <c r="R230" s="196">
        <v>187.28</v>
      </c>
      <c r="S230" s="196">
        <v>187.28</v>
      </c>
      <c r="T230" s="196">
        <v>166.41</v>
      </c>
      <c r="U230" s="196">
        <v>20.87</v>
      </c>
      <c r="V230" s="223">
        <f t="shared" si="58"/>
        <v>187.28</v>
      </c>
      <c r="W230" s="196">
        <f t="shared" si="59"/>
        <v>189.23</v>
      </c>
      <c r="X230" s="196"/>
    </row>
    <row r="231" spans="1:24" s="7" customFormat="1" ht="78.75" outlineLevel="1">
      <c r="A231" s="18" t="s">
        <v>401</v>
      </c>
      <c r="B231" s="146" t="s">
        <v>1202</v>
      </c>
      <c r="C231" s="146" t="s">
        <v>1038</v>
      </c>
      <c r="D231" s="146" t="s">
        <v>67</v>
      </c>
      <c r="E231" s="26"/>
      <c r="F231" s="21"/>
      <c r="G231" s="196">
        <v>690.19</v>
      </c>
      <c r="H231" s="222">
        <v>669.48</v>
      </c>
      <c r="I231" s="222">
        <v>607.85</v>
      </c>
      <c r="J231" s="222">
        <v>61.63</v>
      </c>
      <c r="K231" s="196">
        <v>666.03</v>
      </c>
      <c r="L231" s="196">
        <v>604.71</v>
      </c>
      <c r="M231" s="196">
        <v>61.32</v>
      </c>
      <c r="N231" s="196">
        <v>690.19</v>
      </c>
      <c r="O231" s="196">
        <v>662.58</v>
      </c>
      <c r="P231" s="196">
        <v>601.58000000000004</v>
      </c>
      <c r="Q231" s="196">
        <v>61</v>
      </c>
      <c r="R231" s="196">
        <v>662.58</v>
      </c>
      <c r="S231" s="196">
        <v>662.58</v>
      </c>
      <c r="T231" s="196">
        <v>601.58000000000004</v>
      </c>
      <c r="U231" s="196">
        <v>61</v>
      </c>
      <c r="V231" s="223">
        <f t="shared" si="58"/>
        <v>662.58</v>
      </c>
      <c r="W231" s="196">
        <f t="shared" si="59"/>
        <v>669.48</v>
      </c>
      <c r="X231" s="196"/>
    </row>
    <row r="232" spans="1:24" s="7" customFormat="1" ht="110.25" outlineLevel="1">
      <c r="A232" s="18" t="s">
        <v>402</v>
      </c>
      <c r="B232" s="33" t="s">
        <v>1203</v>
      </c>
      <c r="C232" s="33" t="s">
        <v>1655</v>
      </c>
      <c r="D232" s="33" t="s">
        <v>66</v>
      </c>
      <c r="E232" s="26" t="s">
        <v>1187</v>
      </c>
      <c r="F232" s="21"/>
      <c r="G232" s="196">
        <v>637.86</v>
      </c>
      <c r="H232" s="222">
        <v>618.72</v>
      </c>
      <c r="I232" s="222">
        <v>556.85</v>
      </c>
      <c r="J232" s="222">
        <v>61.87</v>
      </c>
      <c r="K232" s="196">
        <v>615.53</v>
      </c>
      <c r="L232" s="196">
        <v>553.98</v>
      </c>
      <c r="M232" s="196">
        <v>61.55</v>
      </c>
      <c r="N232" s="196">
        <v>637.86</v>
      </c>
      <c r="O232" s="196">
        <v>612.35</v>
      </c>
      <c r="P232" s="196">
        <v>551.12</v>
      </c>
      <c r="Q232" s="196">
        <v>61.23</v>
      </c>
      <c r="R232" s="196">
        <v>612.35</v>
      </c>
      <c r="S232" s="196">
        <v>612.35</v>
      </c>
      <c r="T232" s="196">
        <v>551.12</v>
      </c>
      <c r="U232" s="196">
        <v>61.23</v>
      </c>
      <c r="V232" s="223">
        <f t="shared" si="58"/>
        <v>612.35</v>
      </c>
      <c r="W232" s="196">
        <f t="shared" si="59"/>
        <v>618.72</v>
      </c>
      <c r="X232" s="196"/>
    </row>
    <row r="233" spans="1:24" s="7" customFormat="1" ht="141.75" outlineLevel="1">
      <c r="A233" s="18" t="s">
        <v>403</v>
      </c>
      <c r="B233" s="9" t="s">
        <v>315</v>
      </c>
      <c r="C233" s="205" t="s">
        <v>1039</v>
      </c>
      <c r="D233" s="205" t="s">
        <v>493</v>
      </c>
      <c r="E233" s="153" t="s">
        <v>84</v>
      </c>
      <c r="F233" s="21" t="str">
        <f>VLOOKUP(A233,'[3]Калькулятор Индексации '!$A$12:$I$188,9,FALSE)</f>
        <v>Индексация</v>
      </c>
      <c r="G233" s="196">
        <v>784.42</v>
      </c>
      <c r="H233" s="222">
        <v>760.89</v>
      </c>
      <c r="I233" s="222">
        <v>760.89</v>
      </c>
      <c r="J233" s="222">
        <v>0</v>
      </c>
      <c r="K233" s="196">
        <v>756.97</v>
      </c>
      <c r="L233" s="196">
        <v>756.97</v>
      </c>
      <c r="M233" s="196">
        <v>0</v>
      </c>
      <c r="N233" s="196">
        <v>784.42</v>
      </c>
      <c r="O233" s="196">
        <v>753.04</v>
      </c>
      <c r="P233" s="196">
        <v>753.04</v>
      </c>
      <c r="Q233" s="196">
        <v>0</v>
      </c>
      <c r="R233" s="196">
        <v>753.04</v>
      </c>
      <c r="S233" s="196">
        <v>753.04</v>
      </c>
      <c r="T233" s="196">
        <v>753.04</v>
      </c>
      <c r="U233" s="196">
        <v>0</v>
      </c>
      <c r="V233" s="223">
        <f t="shared" si="58"/>
        <v>753.04</v>
      </c>
      <c r="W233" s="196">
        <f t="shared" si="59"/>
        <v>760.89</v>
      </c>
      <c r="X233" s="196"/>
    </row>
    <row r="234" spans="1:24" s="7" customFormat="1" ht="141.75" outlineLevel="1">
      <c r="A234" s="58" t="s">
        <v>404</v>
      </c>
      <c r="B234" s="5" t="s">
        <v>770</v>
      </c>
      <c r="C234" s="5" t="s">
        <v>1656</v>
      </c>
      <c r="D234" s="5"/>
      <c r="E234" s="10"/>
      <c r="F234" s="21"/>
      <c r="G234" s="196"/>
      <c r="H234" s="222"/>
      <c r="I234" s="222"/>
      <c r="J234" s="222"/>
      <c r="K234" s="196"/>
      <c r="L234" s="196"/>
      <c r="M234" s="196"/>
      <c r="N234" s="196"/>
      <c r="O234" s="196"/>
      <c r="P234" s="196"/>
      <c r="Q234" s="196"/>
      <c r="R234" s="196"/>
      <c r="S234" s="196"/>
      <c r="T234" s="196"/>
      <c r="U234" s="196"/>
      <c r="V234" s="196"/>
      <c r="W234" s="223"/>
      <c r="X234" s="196"/>
    </row>
    <row r="235" spans="1:24" s="7" customFormat="1" ht="31.5" outlineLevel="1">
      <c r="A235" s="53" t="s">
        <v>927</v>
      </c>
      <c r="B235" s="4" t="s">
        <v>753</v>
      </c>
      <c r="C235" s="4"/>
      <c r="D235" s="4" t="s">
        <v>67</v>
      </c>
      <c r="E235" s="10" t="s">
        <v>784</v>
      </c>
      <c r="F235" s="21" t="str">
        <f>VLOOKUP(A235,'[3]Калькулятор Индексации '!$A$12:$I$188,9,FALSE)</f>
        <v>Индексация</v>
      </c>
      <c r="G235" s="196">
        <v>148.06</v>
      </c>
      <c r="H235" s="222">
        <v>143.62</v>
      </c>
      <c r="I235" s="222">
        <v>130.4</v>
      </c>
      <c r="J235" s="222">
        <v>13.22</v>
      </c>
      <c r="K235" s="196">
        <v>142.88</v>
      </c>
      <c r="L235" s="196">
        <v>129.72999999999999</v>
      </c>
      <c r="M235" s="196">
        <v>13.15</v>
      </c>
      <c r="N235" s="196">
        <v>148.06</v>
      </c>
      <c r="O235" s="196">
        <v>142.13999999999999</v>
      </c>
      <c r="P235" s="196">
        <v>129.05999999999997</v>
      </c>
      <c r="Q235" s="196">
        <v>13.08</v>
      </c>
      <c r="R235" s="196">
        <v>142.13999999999999</v>
      </c>
      <c r="S235" s="196">
        <v>142.13999999999999</v>
      </c>
      <c r="T235" s="196">
        <v>129.05999999999997</v>
      </c>
      <c r="U235" s="196">
        <v>13.08</v>
      </c>
      <c r="V235" s="223">
        <f t="shared" ref="V235:V255" si="60">MIN(H235,K235,O235,S235)</f>
        <v>142.13999999999999</v>
      </c>
      <c r="W235" s="196">
        <f t="shared" ref="W235:W255" si="61">MAX(H235,K235,O235,S235)</f>
        <v>143.62</v>
      </c>
      <c r="X235" s="196"/>
    </row>
    <row r="236" spans="1:24" s="7" customFormat="1" ht="31.5" outlineLevel="1">
      <c r="A236" s="53" t="s">
        <v>928</v>
      </c>
      <c r="B236" s="4" t="s">
        <v>754</v>
      </c>
      <c r="C236" s="4"/>
      <c r="D236" s="4" t="s">
        <v>67</v>
      </c>
      <c r="E236" s="10" t="s">
        <v>784</v>
      </c>
      <c r="F236" s="21" t="str">
        <f>VLOOKUP(A236,'[3]Калькулятор Индексации '!$A$12:$I$188,9,FALSE)</f>
        <v>Индексация</v>
      </c>
      <c r="G236" s="196">
        <v>148.06</v>
      </c>
      <c r="H236" s="222">
        <v>143.62</v>
      </c>
      <c r="I236" s="222">
        <v>130.4</v>
      </c>
      <c r="J236" s="222">
        <v>13.22</v>
      </c>
      <c r="K236" s="196">
        <v>142.88</v>
      </c>
      <c r="L236" s="196">
        <v>129.72999999999999</v>
      </c>
      <c r="M236" s="196">
        <v>13.15</v>
      </c>
      <c r="N236" s="196">
        <v>148.06</v>
      </c>
      <c r="O236" s="196">
        <v>142.13999999999999</v>
      </c>
      <c r="P236" s="196">
        <v>129.04999999999998</v>
      </c>
      <c r="Q236" s="196">
        <v>13.09</v>
      </c>
      <c r="R236" s="196">
        <v>142.13999999999999</v>
      </c>
      <c r="S236" s="196">
        <v>142.13999999999999</v>
      </c>
      <c r="T236" s="196">
        <v>129.04999999999998</v>
      </c>
      <c r="U236" s="196">
        <v>13.09</v>
      </c>
      <c r="V236" s="223">
        <f t="shared" si="60"/>
        <v>142.13999999999999</v>
      </c>
      <c r="W236" s="196">
        <f t="shared" si="61"/>
        <v>143.62</v>
      </c>
      <c r="X236" s="196"/>
    </row>
    <row r="237" spans="1:24" s="7" customFormat="1" ht="31.5" outlineLevel="1">
      <c r="A237" s="53" t="s">
        <v>929</v>
      </c>
      <c r="B237" s="4" t="s">
        <v>755</v>
      </c>
      <c r="C237" s="4"/>
      <c r="D237" s="4" t="s">
        <v>67</v>
      </c>
      <c r="E237" s="10" t="s">
        <v>784</v>
      </c>
      <c r="F237" s="21" t="str">
        <f>VLOOKUP(A237,'[3]Калькулятор Индексации '!$A$12:$I$188,9,FALSE)</f>
        <v>Индексация</v>
      </c>
      <c r="G237" s="196">
        <v>148.06</v>
      </c>
      <c r="H237" s="222">
        <v>143.62</v>
      </c>
      <c r="I237" s="222">
        <v>130.4</v>
      </c>
      <c r="J237" s="222">
        <v>13.22</v>
      </c>
      <c r="K237" s="196">
        <v>142.88</v>
      </c>
      <c r="L237" s="196">
        <v>129.72</v>
      </c>
      <c r="M237" s="196">
        <v>13.16</v>
      </c>
      <c r="N237" s="196">
        <v>148.06</v>
      </c>
      <c r="O237" s="196">
        <v>142.13999999999999</v>
      </c>
      <c r="P237" s="196">
        <v>129.04999999999998</v>
      </c>
      <c r="Q237" s="196">
        <v>13.09</v>
      </c>
      <c r="R237" s="196">
        <v>142.13999999999999</v>
      </c>
      <c r="S237" s="196">
        <v>142.13999999999999</v>
      </c>
      <c r="T237" s="196">
        <v>129.04999999999998</v>
      </c>
      <c r="U237" s="196">
        <v>13.09</v>
      </c>
      <c r="V237" s="223">
        <f t="shared" si="60"/>
        <v>142.13999999999999</v>
      </c>
      <c r="W237" s="196">
        <f t="shared" si="61"/>
        <v>143.62</v>
      </c>
      <c r="X237" s="196"/>
    </row>
    <row r="238" spans="1:24" s="7" customFormat="1" ht="31.5" outlineLevel="1">
      <c r="A238" s="53" t="s">
        <v>930</v>
      </c>
      <c r="B238" s="4" t="s">
        <v>756</v>
      </c>
      <c r="C238" s="4"/>
      <c r="D238" s="4" t="s">
        <v>67</v>
      </c>
      <c r="E238" s="10" t="s">
        <v>784</v>
      </c>
      <c r="F238" s="21" t="str">
        <f>VLOOKUP(A238,'[3]Калькулятор Индексации '!$A$12:$I$188,9,FALSE)</f>
        <v>Индексация</v>
      </c>
      <c r="G238" s="196">
        <v>148.06</v>
      </c>
      <c r="H238" s="222">
        <v>143.62</v>
      </c>
      <c r="I238" s="222">
        <v>130.4</v>
      </c>
      <c r="J238" s="222">
        <v>13.22</v>
      </c>
      <c r="K238" s="196">
        <v>142.88</v>
      </c>
      <c r="L238" s="196">
        <v>129.72</v>
      </c>
      <c r="M238" s="196">
        <v>13.16</v>
      </c>
      <c r="N238" s="196">
        <v>148.06</v>
      </c>
      <c r="O238" s="196">
        <v>142.13999999999999</v>
      </c>
      <c r="P238" s="196">
        <v>129.04999999999998</v>
      </c>
      <c r="Q238" s="196">
        <v>13.09</v>
      </c>
      <c r="R238" s="196">
        <v>142.13999999999999</v>
      </c>
      <c r="S238" s="196">
        <v>142.13999999999999</v>
      </c>
      <c r="T238" s="196">
        <v>129.04999999999998</v>
      </c>
      <c r="U238" s="196">
        <v>13.09</v>
      </c>
      <c r="V238" s="223">
        <f t="shared" si="60"/>
        <v>142.13999999999999</v>
      </c>
      <c r="W238" s="196">
        <f t="shared" si="61"/>
        <v>143.62</v>
      </c>
      <c r="X238" s="196"/>
    </row>
    <row r="239" spans="1:24" s="7" customFormat="1" ht="31.5" outlineLevel="1">
      <c r="A239" s="53" t="s">
        <v>931</v>
      </c>
      <c r="B239" s="4" t="s">
        <v>757</v>
      </c>
      <c r="C239" s="4"/>
      <c r="D239" s="4" t="s">
        <v>67</v>
      </c>
      <c r="E239" s="10" t="s">
        <v>784</v>
      </c>
      <c r="F239" s="21" t="str">
        <f>VLOOKUP(A239,'[3]Калькулятор Индексации '!$A$12:$I$188,9,FALSE)</f>
        <v>Индексация</v>
      </c>
      <c r="G239" s="196">
        <v>148.06</v>
      </c>
      <c r="H239" s="222">
        <v>143.62</v>
      </c>
      <c r="I239" s="222">
        <v>130.4</v>
      </c>
      <c r="J239" s="222">
        <v>13.22</v>
      </c>
      <c r="K239" s="196">
        <v>142.88</v>
      </c>
      <c r="L239" s="196">
        <v>129.72999999999999</v>
      </c>
      <c r="M239" s="196">
        <v>13.15</v>
      </c>
      <c r="N239" s="196">
        <v>148.06</v>
      </c>
      <c r="O239" s="196">
        <v>142.13999999999999</v>
      </c>
      <c r="P239" s="196">
        <v>129.04999999999998</v>
      </c>
      <c r="Q239" s="196">
        <v>13.09</v>
      </c>
      <c r="R239" s="196">
        <v>142.13999999999999</v>
      </c>
      <c r="S239" s="196">
        <v>142.13999999999999</v>
      </c>
      <c r="T239" s="196">
        <v>129.04999999999998</v>
      </c>
      <c r="U239" s="196">
        <v>13.09</v>
      </c>
      <c r="V239" s="223">
        <f t="shared" si="60"/>
        <v>142.13999999999999</v>
      </c>
      <c r="W239" s="196">
        <f t="shared" si="61"/>
        <v>143.62</v>
      </c>
      <c r="X239" s="196"/>
    </row>
    <row r="240" spans="1:24" s="7" customFormat="1" ht="47.25" outlineLevel="1">
      <c r="A240" s="53" t="s">
        <v>405</v>
      </c>
      <c r="B240" s="66" t="s">
        <v>805</v>
      </c>
      <c r="C240" s="66" t="s">
        <v>1657</v>
      </c>
      <c r="D240" s="66" t="s">
        <v>48</v>
      </c>
      <c r="E240" s="10" t="s">
        <v>784</v>
      </c>
      <c r="F240" s="21"/>
      <c r="G240" s="196">
        <v>113</v>
      </c>
      <c r="H240" s="222">
        <v>109.61</v>
      </c>
      <c r="I240" s="222">
        <v>99.91</v>
      </c>
      <c r="J240" s="222">
        <v>9.6999999999999993</v>
      </c>
      <c r="K240" s="196">
        <v>109.05</v>
      </c>
      <c r="L240" s="196">
        <v>99.4</v>
      </c>
      <c r="M240" s="196">
        <v>9.65</v>
      </c>
      <c r="N240" s="196">
        <v>113</v>
      </c>
      <c r="O240" s="196">
        <v>108.48</v>
      </c>
      <c r="P240" s="196">
        <v>98.88000000000001</v>
      </c>
      <c r="Q240" s="196">
        <v>9.6</v>
      </c>
      <c r="R240" s="196">
        <v>108.48</v>
      </c>
      <c r="S240" s="196">
        <v>108.48</v>
      </c>
      <c r="T240" s="196">
        <v>98.88000000000001</v>
      </c>
      <c r="U240" s="196">
        <v>9.6</v>
      </c>
      <c r="V240" s="223">
        <f t="shared" si="60"/>
        <v>108.48</v>
      </c>
      <c r="W240" s="196">
        <f t="shared" si="61"/>
        <v>109.61</v>
      </c>
      <c r="X240" s="196"/>
    </row>
    <row r="241" spans="1:24" s="7" customFormat="1" ht="78.75" outlineLevel="1">
      <c r="A241" s="53" t="s">
        <v>407</v>
      </c>
      <c r="B241" s="2" t="s">
        <v>773</v>
      </c>
      <c r="C241" s="2" t="s">
        <v>772</v>
      </c>
      <c r="D241" s="2" t="s">
        <v>55</v>
      </c>
      <c r="E241" s="10" t="s">
        <v>784</v>
      </c>
      <c r="F241" s="21"/>
      <c r="G241" s="196">
        <v>294</v>
      </c>
      <c r="H241" s="222">
        <v>285.18</v>
      </c>
      <c r="I241" s="222">
        <v>269.17</v>
      </c>
      <c r="J241" s="222">
        <v>16.010000000000002</v>
      </c>
      <c r="K241" s="196">
        <v>283.70999999999998</v>
      </c>
      <c r="L241" s="196">
        <v>267.79000000000002</v>
      </c>
      <c r="M241" s="196">
        <v>15.92</v>
      </c>
      <c r="N241" s="196">
        <v>294</v>
      </c>
      <c r="O241" s="196">
        <v>282.24</v>
      </c>
      <c r="P241" s="196">
        <v>266.40000000000003</v>
      </c>
      <c r="Q241" s="196">
        <v>15.84</v>
      </c>
      <c r="R241" s="196">
        <v>282.24</v>
      </c>
      <c r="S241" s="196">
        <v>282.24</v>
      </c>
      <c r="T241" s="196">
        <v>266.40000000000003</v>
      </c>
      <c r="U241" s="196">
        <v>15.84</v>
      </c>
      <c r="V241" s="223">
        <f t="shared" si="60"/>
        <v>282.24</v>
      </c>
      <c r="W241" s="196">
        <f t="shared" si="61"/>
        <v>285.18</v>
      </c>
      <c r="X241" s="196"/>
    </row>
    <row r="242" spans="1:24" s="7" customFormat="1" ht="47.25" outlineLevel="1">
      <c r="A242" s="53" t="s">
        <v>408</v>
      </c>
      <c r="B242" s="66" t="s">
        <v>1096</v>
      </c>
      <c r="C242" s="66" t="s">
        <v>761</v>
      </c>
      <c r="D242" s="66" t="s">
        <v>48</v>
      </c>
      <c r="E242" s="10" t="s">
        <v>784</v>
      </c>
      <c r="F242" s="21"/>
      <c r="G242" s="196">
        <v>169.5</v>
      </c>
      <c r="H242" s="222">
        <v>164.42</v>
      </c>
      <c r="I242" s="222">
        <v>149.29</v>
      </c>
      <c r="J242" s="222">
        <v>15.13</v>
      </c>
      <c r="K242" s="196">
        <v>163.57</v>
      </c>
      <c r="L242" s="196">
        <v>148.52000000000001</v>
      </c>
      <c r="M242" s="196">
        <v>15.05</v>
      </c>
      <c r="N242" s="196">
        <v>169.5</v>
      </c>
      <c r="O242" s="196">
        <v>162.72</v>
      </c>
      <c r="P242" s="196">
        <v>147.74</v>
      </c>
      <c r="Q242" s="196">
        <v>14.98</v>
      </c>
      <c r="R242" s="196">
        <v>162.72</v>
      </c>
      <c r="S242" s="196">
        <v>162.72</v>
      </c>
      <c r="T242" s="196">
        <v>147.74</v>
      </c>
      <c r="U242" s="196">
        <v>14.98</v>
      </c>
      <c r="V242" s="223">
        <f t="shared" si="60"/>
        <v>162.72</v>
      </c>
      <c r="W242" s="196">
        <f t="shared" si="61"/>
        <v>164.42</v>
      </c>
      <c r="X242" s="196"/>
    </row>
    <row r="243" spans="1:24" s="7" customFormat="1" ht="63" outlineLevel="1">
      <c r="A243" s="122" t="s">
        <v>409</v>
      </c>
      <c r="B243" s="66" t="s">
        <v>774</v>
      </c>
      <c r="C243" s="66" t="s">
        <v>1188</v>
      </c>
      <c r="D243" s="66" t="s">
        <v>48</v>
      </c>
      <c r="E243" s="10" t="s">
        <v>784</v>
      </c>
      <c r="F243" s="21" t="str">
        <f>VLOOKUP(A243,'[3]Калькулятор Индексации '!$A$12:$I$188,9,FALSE)</f>
        <v>Индексация</v>
      </c>
      <c r="G243" s="196">
        <v>30509</v>
      </c>
      <c r="H243" s="222">
        <v>29593.73</v>
      </c>
      <c r="I243" s="222">
        <v>26869</v>
      </c>
      <c r="J243" s="222">
        <v>2724.73</v>
      </c>
      <c r="K243" s="196">
        <v>29441.19</v>
      </c>
      <c r="L243" s="196">
        <v>26730.5</v>
      </c>
      <c r="M243" s="196">
        <v>2710.69</v>
      </c>
      <c r="N243" s="196">
        <v>30509</v>
      </c>
      <c r="O243" s="196">
        <v>29288.639999999999</v>
      </c>
      <c r="P243" s="196">
        <v>26592</v>
      </c>
      <c r="Q243" s="196">
        <v>2696.64</v>
      </c>
      <c r="R243" s="196">
        <v>29288.639999999999</v>
      </c>
      <c r="S243" s="196">
        <v>29288.639999999999</v>
      </c>
      <c r="T243" s="196">
        <v>26592</v>
      </c>
      <c r="U243" s="196">
        <v>2696.64</v>
      </c>
      <c r="V243" s="223">
        <f t="shared" si="60"/>
        <v>29288.639999999999</v>
      </c>
      <c r="W243" s="196">
        <f t="shared" si="61"/>
        <v>29593.73</v>
      </c>
      <c r="X243" s="196"/>
    </row>
    <row r="244" spans="1:24" s="7" customFormat="1" ht="63" outlineLevel="1">
      <c r="A244" s="122" t="s">
        <v>410</v>
      </c>
      <c r="B244" s="66" t="s">
        <v>775</v>
      </c>
      <c r="C244" s="66" t="s">
        <v>1189</v>
      </c>
      <c r="D244" s="66" t="s">
        <v>48</v>
      </c>
      <c r="E244" s="10" t="s">
        <v>784</v>
      </c>
      <c r="F244" s="21" t="str">
        <f>VLOOKUP(A244,'[3]Калькулятор Индексации '!$A$12:$I$188,9,FALSE)</f>
        <v>Индексация</v>
      </c>
      <c r="G244" s="196">
        <v>34190</v>
      </c>
      <c r="H244" s="222">
        <v>33164.300000000003</v>
      </c>
      <c r="I244" s="222">
        <v>30110.74</v>
      </c>
      <c r="J244" s="222">
        <v>3053.56</v>
      </c>
      <c r="K244" s="196">
        <v>32993.35</v>
      </c>
      <c r="L244" s="196">
        <v>29955.53</v>
      </c>
      <c r="M244" s="196">
        <v>3037.82</v>
      </c>
      <c r="N244" s="196">
        <v>34190</v>
      </c>
      <c r="O244" s="196">
        <v>32822.400000000001</v>
      </c>
      <c r="P244" s="196">
        <v>29800.32</v>
      </c>
      <c r="Q244" s="196">
        <v>3022.08</v>
      </c>
      <c r="R244" s="196">
        <v>32822.400000000001</v>
      </c>
      <c r="S244" s="196">
        <v>32822.400000000001</v>
      </c>
      <c r="T244" s="196">
        <v>29800.32</v>
      </c>
      <c r="U244" s="196">
        <v>3022.08</v>
      </c>
      <c r="V244" s="223">
        <f t="shared" si="60"/>
        <v>32822.400000000001</v>
      </c>
      <c r="W244" s="196">
        <f t="shared" si="61"/>
        <v>33164.300000000003</v>
      </c>
      <c r="X244" s="196"/>
    </row>
    <row r="245" spans="1:24" s="7" customFormat="1" ht="63" outlineLevel="1">
      <c r="A245" s="122" t="s">
        <v>411</v>
      </c>
      <c r="B245" s="66" t="s">
        <v>1097</v>
      </c>
      <c r="C245" s="66" t="s">
        <v>758</v>
      </c>
      <c r="D245" s="66" t="s">
        <v>48</v>
      </c>
      <c r="E245" s="10" t="s">
        <v>784</v>
      </c>
      <c r="F245" s="21" t="str">
        <f>VLOOKUP(A245,'[3]Калькулятор Индексации '!$A$12:$I$188,9,FALSE)</f>
        <v>Индексация</v>
      </c>
      <c r="G245" s="196">
        <v>3228</v>
      </c>
      <c r="H245" s="222">
        <v>3131.16</v>
      </c>
      <c r="I245" s="222">
        <v>2843.07</v>
      </c>
      <c r="J245" s="222">
        <v>288.08999999999997</v>
      </c>
      <c r="K245" s="196">
        <v>3115.02</v>
      </c>
      <c r="L245" s="196">
        <v>2828.41</v>
      </c>
      <c r="M245" s="196">
        <v>286.61</v>
      </c>
      <c r="N245" s="196">
        <v>3228</v>
      </c>
      <c r="O245" s="196">
        <v>3098.88</v>
      </c>
      <c r="P245" s="196">
        <v>2813.76</v>
      </c>
      <c r="Q245" s="196">
        <v>285.12</v>
      </c>
      <c r="R245" s="196">
        <v>3098.88</v>
      </c>
      <c r="S245" s="196">
        <v>3098.88</v>
      </c>
      <c r="T245" s="196">
        <v>2813.76</v>
      </c>
      <c r="U245" s="196">
        <v>285.12</v>
      </c>
      <c r="V245" s="223">
        <f t="shared" si="60"/>
        <v>3098.88</v>
      </c>
      <c r="W245" s="196">
        <f t="shared" si="61"/>
        <v>3131.16</v>
      </c>
      <c r="X245" s="196"/>
    </row>
    <row r="246" spans="1:24" s="7" customFormat="1" ht="63" outlineLevel="1">
      <c r="A246" s="122" t="s">
        <v>412</v>
      </c>
      <c r="B246" s="66" t="s">
        <v>1098</v>
      </c>
      <c r="C246" s="66" t="s">
        <v>758</v>
      </c>
      <c r="D246" s="66" t="s">
        <v>48</v>
      </c>
      <c r="E246" s="10" t="s">
        <v>784</v>
      </c>
      <c r="F246" s="21" t="str">
        <f>VLOOKUP(A246,'[3]Калькулятор Индексации '!$A$12:$I$188,9,FALSE)</f>
        <v>Индексация</v>
      </c>
      <c r="G246" s="196">
        <v>3738</v>
      </c>
      <c r="H246" s="222">
        <v>3625.86</v>
      </c>
      <c r="I246" s="222">
        <v>3292.18</v>
      </c>
      <c r="J246" s="222">
        <v>333.68</v>
      </c>
      <c r="K246" s="196">
        <v>3607.17</v>
      </c>
      <c r="L246" s="196">
        <v>3275.21</v>
      </c>
      <c r="M246" s="196">
        <v>331.96</v>
      </c>
      <c r="N246" s="196">
        <v>3738</v>
      </c>
      <c r="O246" s="196">
        <v>3588.48</v>
      </c>
      <c r="P246" s="196">
        <v>3258.24</v>
      </c>
      <c r="Q246" s="196">
        <v>330.24</v>
      </c>
      <c r="R246" s="196">
        <v>3588.48</v>
      </c>
      <c r="S246" s="196">
        <v>3588.48</v>
      </c>
      <c r="T246" s="196">
        <v>3258.24</v>
      </c>
      <c r="U246" s="196">
        <v>330.24</v>
      </c>
      <c r="V246" s="223">
        <f t="shared" si="60"/>
        <v>3588.48</v>
      </c>
      <c r="W246" s="196">
        <f t="shared" si="61"/>
        <v>3625.86</v>
      </c>
      <c r="X246" s="196"/>
    </row>
    <row r="247" spans="1:24" s="7" customFormat="1" ht="63" outlineLevel="1">
      <c r="A247" s="53" t="s">
        <v>413</v>
      </c>
      <c r="B247" s="2" t="s">
        <v>77</v>
      </c>
      <c r="C247" s="2" t="s">
        <v>849</v>
      </c>
      <c r="D247" s="2" t="s">
        <v>67</v>
      </c>
      <c r="E247" s="10" t="s">
        <v>84</v>
      </c>
      <c r="F247" s="21" t="str">
        <f>VLOOKUP(A247,'[3]Калькулятор Индексации '!$A$12:$I$188,9,FALSE)</f>
        <v>Индексация</v>
      </c>
      <c r="G247" s="196">
        <v>52.09</v>
      </c>
      <c r="H247" s="222">
        <v>50.53</v>
      </c>
      <c r="I247" s="222">
        <v>39.130000000000003</v>
      </c>
      <c r="J247" s="222">
        <v>11.4</v>
      </c>
      <c r="K247" s="196">
        <v>50.27</v>
      </c>
      <c r="L247" s="196">
        <v>38.93</v>
      </c>
      <c r="M247" s="196">
        <v>11.34</v>
      </c>
      <c r="N247" s="196">
        <v>52.09</v>
      </c>
      <c r="O247" s="196">
        <v>50.01</v>
      </c>
      <c r="P247" s="196">
        <v>38.729999999999997</v>
      </c>
      <c r="Q247" s="196">
        <v>11.28</v>
      </c>
      <c r="R247" s="196">
        <v>50.01</v>
      </c>
      <c r="S247" s="196">
        <v>50.01</v>
      </c>
      <c r="T247" s="196">
        <v>38.729999999999997</v>
      </c>
      <c r="U247" s="196">
        <v>11.28</v>
      </c>
      <c r="V247" s="223">
        <f t="shared" si="60"/>
        <v>50.01</v>
      </c>
      <c r="W247" s="196">
        <f t="shared" si="61"/>
        <v>50.53</v>
      </c>
      <c r="X247" s="196"/>
    </row>
    <row r="248" spans="1:24" s="7" customFormat="1" ht="63" outlineLevel="1">
      <c r="A248" s="53" t="s">
        <v>414</v>
      </c>
      <c r="B248" s="2" t="s">
        <v>78</v>
      </c>
      <c r="C248" s="2" t="s">
        <v>849</v>
      </c>
      <c r="D248" s="2" t="s">
        <v>67</v>
      </c>
      <c r="E248" s="10" t="s">
        <v>84</v>
      </c>
      <c r="F248" s="21" t="str">
        <f>VLOOKUP(A248,'[3]Калькулятор Индексации '!$A$12:$I$188,9,FALSE)</f>
        <v>Индексация</v>
      </c>
      <c r="G248" s="196">
        <v>94</v>
      </c>
      <c r="H248" s="222">
        <v>91.18</v>
      </c>
      <c r="I248" s="222">
        <v>82.14</v>
      </c>
      <c r="J248" s="222">
        <v>9.0399999999999991</v>
      </c>
      <c r="K248" s="196">
        <v>90.71</v>
      </c>
      <c r="L248" s="196">
        <v>81.72</v>
      </c>
      <c r="M248" s="196">
        <v>8.99</v>
      </c>
      <c r="N248" s="196">
        <v>94</v>
      </c>
      <c r="O248" s="196">
        <v>90.24</v>
      </c>
      <c r="P248" s="196">
        <v>81.3</v>
      </c>
      <c r="Q248" s="196">
        <v>8.94</v>
      </c>
      <c r="R248" s="196">
        <v>90.24</v>
      </c>
      <c r="S248" s="196">
        <v>90.24</v>
      </c>
      <c r="T248" s="196">
        <v>81.3</v>
      </c>
      <c r="U248" s="196">
        <v>8.94</v>
      </c>
      <c r="V248" s="223">
        <f t="shared" si="60"/>
        <v>90.24</v>
      </c>
      <c r="W248" s="196">
        <f t="shared" si="61"/>
        <v>91.18</v>
      </c>
      <c r="X248" s="196"/>
    </row>
    <row r="249" spans="1:24" s="7" customFormat="1" ht="78.75" outlineLevel="1">
      <c r="A249" s="53" t="s">
        <v>415</v>
      </c>
      <c r="B249" s="2" t="s">
        <v>79</v>
      </c>
      <c r="C249" s="2" t="s">
        <v>850</v>
      </c>
      <c r="D249" s="2" t="s">
        <v>67</v>
      </c>
      <c r="E249" s="10" t="s">
        <v>84</v>
      </c>
      <c r="F249" s="21" t="str">
        <f>VLOOKUP(A249,'[3]Калькулятор Индексации '!$A$12:$I$188,9,FALSE)</f>
        <v>Индексация</v>
      </c>
      <c r="G249" s="196">
        <v>120</v>
      </c>
      <c r="H249" s="222">
        <v>116.4</v>
      </c>
      <c r="I249" s="222">
        <v>109.51</v>
      </c>
      <c r="J249" s="222">
        <v>6.89</v>
      </c>
      <c r="K249" s="196">
        <v>115.8</v>
      </c>
      <c r="L249" s="196">
        <v>108.95</v>
      </c>
      <c r="M249" s="196">
        <v>6.85</v>
      </c>
      <c r="N249" s="196">
        <v>120</v>
      </c>
      <c r="O249" s="196">
        <v>115.2</v>
      </c>
      <c r="P249" s="196">
        <v>108.38</v>
      </c>
      <c r="Q249" s="196">
        <v>6.82</v>
      </c>
      <c r="R249" s="196">
        <v>115.2</v>
      </c>
      <c r="S249" s="196">
        <v>115.2</v>
      </c>
      <c r="T249" s="196">
        <v>108.38</v>
      </c>
      <c r="U249" s="196">
        <v>6.82</v>
      </c>
      <c r="V249" s="223">
        <f t="shared" si="60"/>
        <v>115.2</v>
      </c>
      <c r="W249" s="196">
        <f t="shared" si="61"/>
        <v>116.4</v>
      </c>
      <c r="X249" s="196"/>
    </row>
    <row r="250" spans="1:24" s="7" customFormat="1" ht="63" outlineLevel="1">
      <c r="A250" s="53" t="s">
        <v>416</v>
      </c>
      <c r="B250" s="2" t="s">
        <v>224</v>
      </c>
      <c r="C250" s="2" t="s">
        <v>225</v>
      </c>
      <c r="D250" s="2" t="s">
        <v>67</v>
      </c>
      <c r="E250" s="21" t="s">
        <v>84</v>
      </c>
      <c r="F250" s="21" t="str">
        <f>VLOOKUP(A250,'[3]Калькулятор Индексации '!$A$12:$I$188,9,FALSE)</f>
        <v>Индексация</v>
      </c>
      <c r="G250" s="196">
        <v>866.28</v>
      </c>
      <c r="H250" s="222">
        <v>840.29</v>
      </c>
      <c r="I250" s="222">
        <v>756.26</v>
      </c>
      <c r="J250" s="222">
        <v>84.03</v>
      </c>
      <c r="K250" s="196">
        <v>835.96</v>
      </c>
      <c r="L250" s="196">
        <v>752.36</v>
      </c>
      <c r="M250" s="196">
        <v>83.6</v>
      </c>
      <c r="N250" s="196">
        <v>866.28</v>
      </c>
      <c r="O250" s="196">
        <v>831.63</v>
      </c>
      <c r="P250" s="196">
        <v>748.47</v>
      </c>
      <c r="Q250" s="196">
        <v>83.16</v>
      </c>
      <c r="R250" s="196">
        <v>831.63</v>
      </c>
      <c r="S250" s="196">
        <v>831.63</v>
      </c>
      <c r="T250" s="196">
        <v>748.47</v>
      </c>
      <c r="U250" s="196">
        <v>83.16</v>
      </c>
      <c r="V250" s="223">
        <f t="shared" si="60"/>
        <v>831.63</v>
      </c>
      <c r="W250" s="196">
        <f t="shared" si="61"/>
        <v>840.29</v>
      </c>
      <c r="X250" s="196"/>
    </row>
    <row r="251" spans="1:24" s="7" customFormat="1" ht="78.75" outlineLevel="1">
      <c r="A251" s="53" t="s">
        <v>417</v>
      </c>
      <c r="B251" s="2" t="s">
        <v>81</v>
      </c>
      <c r="C251" s="2" t="s">
        <v>851</v>
      </c>
      <c r="D251" s="2" t="s">
        <v>67</v>
      </c>
      <c r="E251" s="10" t="s">
        <v>84</v>
      </c>
      <c r="F251" s="21" t="str">
        <f>VLOOKUP(A251,'[3]Калькулятор Индексации '!$A$12:$I$188,9,FALSE)</f>
        <v>Индексация</v>
      </c>
      <c r="G251" s="196">
        <v>124.03</v>
      </c>
      <c r="H251" s="222">
        <v>120.31</v>
      </c>
      <c r="I251" s="222">
        <v>108.39</v>
      </c>
      <c r="J251" s="222">
        <v>11.92</v>
      </c>
      <c r="K251" s="196">
        <v>119.69</v>
      </c>
      <c r="L251" s="196">
        <v>107.83</v>
      </c>
      <c r="M251" s="196">
        <v>11.86</v>
      </c>
      <c r="N251" s="196">
        <v>124.03</v>
      </c>
      <c r="O251" s="196">
        <v>119.07</v>
      </c>
      <c r="P251" s="196">
        <v>107.27</v>
      </c>
      <c r="Q251" s="196">
        <v>11.8</v>
      </c>
      <c r="R251" s="196">
        <v>119.07</v>
      </c>
      <c r="S251" s="196">
        <v>119.07</v>
      </c>
      <c r="T251" s="196">
        <v>107.27</v>
      </c>
      <c r="U251" s="196">
        <v>11.8</v>
      </c>
      <c r="V251" s="223">
        <f t="shared" si="60"/>
        <v>119.07</v>
      </c>
      <c r="W251" s="196">
        <f t="shared" si="61"/>
        <v>120.31</v>
      </c>
      <c r="X251" s="196"/>
    </row>
    <row r="252" spans="1:24" s="7" customFormat="1" ht="126" outlineLevel="1">
      <c r="A252" s="53" t="s">
        <v>419</v>
      </c>
      <c r="B252" s="45" t="s">
        <v>56</v>
      </c>
      <c r="C252" s="45" t="s">
        <v>390</v>
      </c>
      <c r="D252" s="45" t="s">
        <v>57</v>
      </c>
      <c r="E252" s="41" t="s">
        <v>632</v>
      </c>
      <c r="F252" s="21" t="str">
        <f>VLOOKUP(A252,'[3]Калькулятор Индексации '!$A$12:$I$188,9,FALSE)</f>
        <v>Индексация</v>
      </c>
      <c r="G252" s="196">
        <v>112.13</v>
      </c>
      <c r="H252" s="222">
        <v>108.77</v>
      </c>
      <c r="I252" s="222">
        <v>108.77</v>
      </c>
      <c r="J252" s="222">
        <v>0</v>
      </c>
      <c r="K252" s="196">
        <v>108.21</v>
      </c>
      <c r="L252" s="196">
        <v>108.21</v>
      </c>
      <c r="M252" s="196">
        <v>0</v>
      </c>
      <c r="N252" s="196">
        <v>112.13</v>
      </c>
      <c r="O252" s="196">
        <v>107.64</v>
      </c>
      <c r="P252" s="196">
        <v>107.64</v>
      </c>
      <c r="Q252" s="196">
        <v>0</v>
      </c>
      <c r="R252" s="196">
        <v>107.64</v>
      </c>
      <c r="S252" s="196">
        <v>107.64</v>
      </c>
      <c r="T252" s="196">
        <v>107.64</v>
      </c>
      <c r="U252" s="196">
        <v>0</v>
      </c>
      <c r="V252" s="223">
        <f t="shared" si="60"/>
        <v>107.64</v>
      </c>
      <c r="W252" s="196">
        <f t="shared" si="61"/>
        <v>108.77</v>
      </c>
      <c r="X252" s="196"/>
    </row>
    <row r="253" spans="1:24" s="7" customFormat="1" ht="126" outlineLevel="1">
      <c r="A253" s="53" t="s">
        <v>421</v>
      </c>
      <c r="B253" s="12" t="s">
        <v>391</v>
      </c>
      <c r="C253" s="12" t="s">
        <v>392</v>
      </c>
      <c r="D253" s="12" t="s">
        <v>57</v>
      </c>
      <c r="E253" s="41" t="s">
        <v>632</v>
      </c>
      <c r="F253" s="21" t="str">
        <f>VLOOKUP(A253,'[3]Калькулятор Индексации '!$A$12:$I$188,9,FALSE)</f>
        <v>Индексация</v>
      </c>
      <c r="G253" s="196">
        <v>144.81</v>
      </c>
      <c r="H253" s="222">
        <v>140.47</v>
      </c>
      <c r="I253" s="222">
        <v>140.47</v>
      </c>
      <c r="J253" s="222">
        <v>0</v>
      </c>
      <c r="K253" s="196">
        <v>139.74</v>
      </c>
      <c r="L253" s="196">
        <v>139.74</v>
      </c>
      <c r="M253" s="196">
        <v>0</v>
      </c>
      <c r="N253" s="196">
        <v>144.81</v>
      </c>
      <c r="O253" s="196">
        <v>139.02000000000001</v>
      </c>
      <c r="P253" s="196">
        <v>139.02000000000001</v>
      </c>
      <c r="Q253" s="196">
        <v>0</v>
      </c>
      <c r="R253" s="196">
        <v>139.02000000000001</v>
      </c>
      <c r="S253" s="196">
        <v>139.02000000000001</v>
      </c>
      <c r="T253" s="196">
        <v>139.02000000000001</v>
      </c>
      <c r="U253" s="196">
        <v>0</v>
      </c>
      <c r="V253" s="223">
        <f t="shared" si="60"/>
        <v>139.02000000000001</v>
      </c>
      <c r="W253" s="196">
        <f t="shared" si="61"/>
        <v>140.47</v>
      </c>
      <c r="X253" s="196"/>
    </row>
    <row r="254" spans="1:24" s="7" customFormat="1" ht="78.75" outlineLevel="1">
      <c r="A254" s="53" t="s">
        <v>423</v>
      </c>
      <c r="B254" s="36" t="s">
        <v>288</v>
      </c>
      <c r="C254" s="36" t="s">
        <v>329</v>
      </c>
      <c r="D254" s="36" t="s">
        <v>1</v>
      </c>
      <c r="E254" s="21" t="s">
        <v>632</v>
      </c>
      <c r="F254" s="21" t="str">
        <f>VLOOKUP(A254,'[3]Калькулятор Индексации '!$A$12:$I$188,9,FALSE)</f>
        <v>Индексация</v>
      </c>
      <c r="G254" s="196">
        <v>830</v>
      </c>
      <c r="H254" s="222">
        <v>805.1</v>
      </c>
      <c r="I254" s="222">
        <v>805.1</v>
      </c>
      <c r="J254" s="222">
        <v>0</v>
      </c>
      <c r="K254" s="196">
        <v>800.95</v>
      </c>
      <c r="L254" s="196">
        <v>800.95</v>
      </c>
      <c r="M254" s="196">
        <v>0</v>
      </c>
      <c r="N254" s="196">
        <v>830</v>
      </c>
      <c r="O254" s="196">
        <v>796.8</v>
      </c>
      <c r="P254" s="196">
        <v>796.8</v>
      </c>
      <c r="Q254" s="196">
        <v>0</v>
      </c>
      <c r="R254" s="196">
        <v>796.8</v>
      </c>
      <c r="S254" s="196">
        <v>796.8</v>
      </c>
      <c r="T254" s="196">
        <v>796.8</v>
      </c>
      <c r="U254" s="196">
        <v>0</v>
      </c>
      <c r="V254" s="223">
        <f t="shared" si="60"/>
        <v>796.8</v>
      </c>
      <c r="W254" s="196">
        <f t="shared" si="61"/>
        <v>805.1</v>
      </c>
      <c r="X254" s="196"/>
    </row>
    <row r="255" spans="1:24" s="7" customFormat="1" ht="141.75" outlineLevel="1">
      <c r="A255" s="200" t="s">
        <v>425</v>
      </c>
      <c r="B255" s="163" t="s">
        <v>54</v>
      </c>
      <c r="C255" s="163" t="s">
        <v>393</v>
      </c>
      <c r="D255" s="163" t="s">
        <v>55</v>
      </c>
      <c r="E255" s="153" t="s">
        <v>538</v>
      </c>
      <c r="F255" s="21"/>
      <c r="G255" s="196">
        <v>227.23</v>
      </c>
      <c r="H255" s="222">
        <v>220.41</v>
      </c>
      <c r="I255" s="222">
        <v>220.41</v>
      </c>
      <c r="J255" s="222">
        <v>0</v>
      </c>
      <c r="K255" s="196">
        <v>219.28</v>
      </c>
      <c r="L255" s="196">
        <v>219.28</v>
      </c>
      <c r="M255" s="196">
        <v>0</v>
      </c>
      <c r="N255" s="196">
        <v>227.23</v>
      </c>
      <c r="O255" s="196">
        <v>218.14</v>
      </c>
      <c r="P255" s="196">
        <v>218.14</v>
      </c>
      <c r="Q255" s="196">
        <v>0</v>
      </c>
      <c r="R255" s="196">
        <v>218.14</v>
      </c>
      <c r="S255" s="196">
        <v>218.14</v>
      </c>
      <c r="T255" s="196">
        <v>218.14</v>
      </c>
      <c r="U255" s="196">
        <v>0</v>
      </c>
      <c r="V255" s="223">
        <f t="shared" si="60"/>
        <v>218.14</v>
      </c>
      <c r="W255" s="196">
        <f t="shared" si="61"/>
        <v>220.41</v>
      </c>
      <c r="X255" s="196"/>
    </row>
    <row r="256" spans="1:24" s="7" customFormat="1" ht="18.75" outlineLevel="1">
      <c r="A256" s="890" t="s">
        <v>655</v>
      </c>
      <c r="B256" s="891"/>
      <c r="C256" s="198"/>
      <c r="D256" s="198"/>
      <c r="E256" s="226"/>
      <c r="F256" s="21"/>
      <c r="G256" s="196"/>
      <c r="H256" s="222"/>
      <c r="I256" s="222"/>
      <c r="J256" s="222"/>
      <c r="K256" s="196"/>
      <c r="L256" s="196"/>
      <c r="M256" s="196"/>
      <c r="N256" s="196"/>
      <c r="O256" s="196"/>
      <c r="P256" s="196"/>
      <c r="Q256" s="196"/>
      <c r="R256" s="196"/>
      <c r="S256" s="196"/>
      <c r="T256" s="196"/>
      <c r="U256" s="196"/>
      <c r="V256" s="196"/>
      <c r="W256" s="223"/>
      <c r="X256" s="196"/>
    </row>
    <row r="257" spans="1:24" s="7" customFormat="1" ht="141.75" outlineLevel="1">
      <c r="A257" s="164" t="s">
        <v>427</v>
      </c>
      <c r="B257" s="165" t="s">
        <v>1658</v>
      </c>
      <c r="C257" s="165" t="s">
        <v>1225</v>
      </c>
      <c r="D257" s="165"/>
      <c r="E257" s="235"/>
      <c r="F257" s="21"/>
      <c r="G257" s="196"/>
      <c r="H257" s="222"/>
      <c r="I257" s="222"/>
      <c r="J257" s="222"/>
      <c r="K257" s="196"/>
      <c r="L257" s="196"/>
      <c r="M257" s="196"/>
      <c r="N257" s="196"/>
      <c r="O257" s="196"/>
      <c r="P257" s="196"/>
      <c r="Q257" s="196"/>
      <c r="R257" s="196"/>
      <c r="S257" s="196"/>
      <c r="T257" s="196"/>
      <c r="U257" s="196"/>
      <c r="V257" s="196"/>
      <c r="W257" s="223"/>
      <c r="X257" s="196"/>
    </row>
    <row r="258" spans="1:24" s="7" customFormat="1" outlineLevel="1">
      <c r="A258" s="18" t="s">
        <v>777</v>
      </c>
      <c r="B258" s="37" t="s">
        <v>658</v>
      </c>
      <c r="C258" s="37"/>
      <c r="D258" s="37" t="s">
        <v>48</v>
      </c>
      <c r="E258" s="26" t="s">
        <v>84</v>
      </c>
      <c r="F258" s="21" t="str">
        <f>VLOOKUP(A258,'[3]Калькулятор Индексации '!$A$12:$I$188,9,FALSE)</f>
        <v>Индексация</v>
      </c>
      <c r="G258" s="196">
        <v>12154.01</v>
      </c>
      <c r="H258" s="222">
        <v>11789.39</v>
      </c>
      <c r="I258" s="222">
        <v>10544.43</v>
      </c>
      <c r="J258" s="222">
        <v>1244.96</v>
      </c>
      <c r="K258" s="196">
        <v>11728.62</v>
      </c>
      <c r="L258" s="196">
        <v>10490.08</v>
      </c>
      <c r="M258" s="196">
        <v>1238.54</v>
      </c>
      <c r="N258" s="196">
        <v>12154.01</v>
      </c>
      <c r="O258" s="196">
        <v>11667.85</v>
      </c>
      <c r="P258" s="196">
        <v>10435.73</v>
      </c>
      <c r="Q258" s="196">
        <v>1232.1199999999999</v>
      </c>
      <c r="R258" s="196">
        <v>11667.85</v>
      </c>
      <c r="S258" s="196">
        <v>11667.85</v>
      </c>
      <c r="T258" s="196">
        <v>10435.73</v>
      </c>
      <c r="U258" s="196">
        <v>1232.1199999999999</v>
      </c>
      <c r="V258" s="223">
        <f t="shared" ref="V258:V267" si="62">MIN(H258,K258,O258,S258)</f>
        <v>11667.85</v>
      </c>
      <c r="W258" s="196">
        <f t="shared" ref="W258:W267" si="63">MAX(H258,K258,O258,S258)</f>
        <v>11789.39</v>
      </c>
      <c r="X258" s="196"/>
    </row>
    <row r="259" spans="1:24" s="7" customFormat="1" outlineLevel="1">
      <c r="A259" s="18" t="s">
        <v>778</v>
      </c>
      <c r="B259" s="37" t="s">
        <v>26</v>
      </c>
      <c r="C259" s="37"/>
      <c r="D259" s="37" t="s">
        <v>48</v>
      </c>
      <c r="E259" s="26" t="s">
        <v>84</v>
      </c>
      <c r="F259" s="21" t="str">
        <f>VLOOKUP(A259,'[3]Калькулятор Индексации '!$A$12:$I$188,9,FALSE)</f>
        <v>Индексация</v>
      </c>
      <c r="G259" s="196">
        <v>12154.01</v>
      </c>
      <c r="H259" s="222">
        <v>11789.39</v>
      </c>
      <c r="I259" s="222">
        <v>10898.13</v>
      </c>
      <c r="J259" s="222">
        <v>891.26</v>
      </c>
      <c r="K259" s="196">
        <v>11728.62</v>
      </c>
      <c r="L259" s="196">
        <v>10841.96</v>
      </c>
      <c r="M259" s="196">
        <v>886.66</v>
      </c>
      <c r="N259" s="196">
        <v>12154.01</v>
      </c>
      <c r="O259" s="196">
        <v>11667.85</v>
      </c>
      <c r="P259" s="196">
        <v>10785.78</v>
      </c>
      <c r="Q259" s="196">
        <v>882.07</v>
      </c>
      <c r="R259" s="196">
        <v>11667.85</v>
      </c>
      <c r="S259" s="196">
        <v>11667.85</v>
      </c>
      <c r="T259" s="196">
        <v>10785.78</v>
      </c>
      <c r="U259" s="196">
        <v>882.07</v>
      </c>
      <c r="V259" s="223">
        <f t="shared" si="62"/>
        <v>11667.85</v>
      </c>
      <c r="W259" s="196">
        <f t="shared" si="63"/>
        <v>11789.39</v>
      </c>
      <c r="X259" s="196"/>
    </row>
    <row r="260" spans="1:24" s="7" customFormat="1" outlineLevel="1">
      <c r="A260" s="18" t="s">
        <v>779</v>
      </c>
      <c r="B260" s="37" t="s">
        <v>27</v>
      </c>
      <c r="C260" s="37"/>
      <c r="D260" s="37" t="s">
        <v>48</v>
      </c>
      <c r="E260" s="26" t="s">
        <v>84</v>
      </c>
      <c r="F260" s="21" t="str">
        <f>VLOOKUP(A260,'[3]Калькулятор Индексации '!$A$12:$I$188,9,FALSE)</f>
        <v>Индексация</v>
      </c>
      <c r="G260" s="196">
        <v>19781.82</v>
      </c>
      <c r="H260" s="222">
        <v>19188.37</v>
      </c>
      <c r="I260" s="222">
        <v>17981.52</v>
      </c>
      <c r="J260" s="222">
        <v>1206.8499999999999</v>
      </c>
      <c r="K260" s="196">
        <v>19089.46</v>
      </c>
      <c r="L260" s="196">
        <v>17888.84</v>
      </c>
      <c r="M260" s="196">
        <v>1200.6199999999999</v>
      </c>
      <c r="N260" s="196">
        <v>19781.82</v>
      </c>
      <c r="O260" s="196">
        <v>18990.55</v>
      </c>
      <c r="P260" s="196">
        <v>17796.149999999998</v>
      </c>
      <c r="Q260" s="196">
        <v>1194.4000000000001</v>
      </c>
      <c r="R260" s="196">
        <v>18990.55</v>
      </c>
      <c r="S260" s="196">
        <v>18990.55</v>
      </c>
      <c r="T260" s="196">
        <v>17796.149999999998</v>
      </c>
      <c r="U260" s="196">
        <v>1194.4000000000001</v>
      </c>
      <c r="V260" s="223">
        <f t="shared" si="62"/>
        <v>18990.55</v>
      </c>
      <c r="W260" s="196">
        <f t="shared" si="63"/>
        <v>19188.37</v>
      </c>
      <c r="X260" s="196"/>
    </row>
    <row r="261" spans="1:24" s="7" customFormat="1" outlineLevel="1">
      <c r="A261" s="18" t="s">
        <v>780</v>
      </c>
      <c r="B261" s="37" t="s">
        <v>28</v>
      </c>
      <c r="C261" s="37"/>
      <c r="D261" s="37" t="s">
        <v>48</v>
      </c>
      <c r="E261" s="26" t="s">
        <v>84</v>
      </c>
      <c r="F261" s="21" t="str">
        <f>VLOOKUP(A261,'[3]Калькулятор Индексации '!$A$12:$I$188,9,FALSE)</f>
        <v>Индексация</v>
      </c>
      <c r="G261" s="196">
        <v>24883.42</v>
      </c>
      <c r="H261" s="222">
        <v>24136.92</v>
      </c>
      <c r="I261" s="222">
        <v>22930.07</v>
      </c>
      <c r="J261" s="222">
        <v>1206.8499999999999</v>
      </c>
      <c r="K261" s="196">
        <v>24012.5</v>
      </c>
      <c r="L261" s="196">
        <v>22811.87</v>
      </c>
      <c r="M261" s="196">
        <v>1200.6300000000001</v>
      </c>
      <c r="N261" s="196">
        <v>24883.42</v>
      </c>
      <c r="O261" s="196">
        <v>23888.080000000002</v>
      </c>
      <c r="P261" s="196">
        <v>22693.68</v>
      </c>
      <c r="Q261" s="196">
        <v>1194.4000000000001</v>
      </c>
      <c r="R261" s="196">
        <v>23888.080000000002</v>
      </c>
      <c r="S261" s="196">
        <v>23888.080000000002</v>
      </c>
      <c r="T261" s="196">
        <v>22693.68</v>
      </c>
      <c r="U261" s="196">
        <v>1194.4000000000001</v>
      </c>
      <c r="V261" s="223">
        <f t="shared" si="62"/>
        <v>23888.080000000002</v>
      </c>
      <c r="W261" s="196">
        <f t="shared" si="63"/>
        <v>24136.92</v>
      </c>
      <c r="X261" s="196"/>
    </row>
    <row r="262" spans="1:24" s="7" customFormat="1" ht="126" outlineLevel="1">
      <c r="A262" s="18" t="s">
        <v>428</v>
      </c>
      <c r="B262" s="2" t="s">
        <v>1659</v>
      </c>
      <c r="C262" s="2" t="s">
        <v>1660</v>
      </c>
      <c r="D262" s="2" t="s">
        <v>48</v>
      </c>
      <c r="E262" s="10" t="s">
        <v>633</v>
      </c>
      <c r="F262" s="21"/>
      <c r="G262" s="196">
        <v>5200</v>
      </c>
      <c r="H262" s="222">
        <v>5044</v>
      </c>
      <c r="I262" s="222">
        <v>4489.16</v>
      </c>
      <c r="J262" s="222">
        <v>554.84</v>
      </c>
      <c r="K262" s="196">
        <v>5018</v>
      </c>
      <c r="L262" s="196">
        <v>4466.0200000000004</v>
      </c>
      <c r="M262" s="196">
        <v>551.98</v>
      </c>
      <c r="N262" s="196">
        <v>5200</v>
      </c>
      <c r="O262" s="196">
        <v>4992</v>
      </c>
      <c r="P262" s="196">
        <v>4442.88</v>
      </c>
      <c r="Q262" s="196">
        <v>549.12</v>
      </c>
      <c r="R262" s="196">
        <v>4992</v>
      </c>
      <c r="S262" s="196">
        <v>4992</v>
      </c>
      <c r="T262" s="196">
        <v>4442.88</v>
      </c>
      <c r="U262" s="196">
        <v>549.12</v>
      </c>
      <c r="V262" s="223">
        <f t="shared" si="62"/>
        <v>4992</v>
      </c>
      <c r="W262" s="196">
        <f t="shared" si="63"/>
        <v>5044</v>
      </c>
      <c r="X262" s="196"/>
    </row>
    <row r="263" spans="1:24" s="7" customFormat="1" ht="78.75" outlineLevel="1">
      <c r="A263" s="18" t="s">
        <v>429</v>
      </c>
      <c r="B263" s="36" t="s">
        <v>328</v>
      </c>
      <c r="C263" s="36" t="s">
        <v>1661</v>
      </c>
      <c r="D263" s="36" t="s">
        <v>1</v>
      </c>
      <c r="E263" s="21" t="s">
        <v>633</v>
      </c>
      <c r="F263" s="21"/>
      <c r="G263" s="196">
        <v>728.32</v>
      </c>
      <c r="H263" s="222">
        <v>706.47</v>
      </c>
      <c r="I263" s="222">
        <v>706.47</v>
      </c>
      <c r="J263" s="222">
        <v>0</v>
      </c>
      <c r="K263" s="196">
        <v>702.83</v>
      </c>
      <c r="L263" s="196">
        <v>702.83</v>
      </c>
      <c r="M263" s="196">
        <v>0</v>
      </c>
      <c r="N263" s="196">
        <v>728.32</v>
      </c>
      <c r="O263" s="196">
        <v>699.19</v>
      </c>
      <c r="P263" s="196">
        <v>699.19</v>
      </c>
      <c r="Q263" s="196">
        <v>0</v>
      </c>
      <c r="R263" s="196">
        <v>699.19</v>
      </c>
      <c r="S263" s="196">
        <v>699.19</v>
      </c>
      <c r="T263" s="196">
        <v>699.19</v>
      </c>
      <c r="U263" s="196">
        <v>0</v>
      </c>
      <c r="V263" s="223">
        <f t="shared" si="62"/>
        <v>699.19</v>
      </c>
      <c r="W263" s="196">
        <f t="shared" si="63"/>
        <v>706.47</v>
      </c>
      <c r="X263" s="196"/>
    </row>
    <row r="264" spans="1:24" s="7" customFormat="1" ht="157.5" outlineLevel="1">
      <c r="A264" s="18" t="s">
        <v>430</v>
      </c>
      <c r="B264" s="2" t="s">
        <v>1662</v>
      </c>
      <c r="C264" s="2" t="s">
        <v>344</v>
      </c>
      <c r="D264" s="2" t="s">
        <v>65</v>
      </c>
      <c r="E264" s="26" t="s">
        <v>1042</v>
      </c>
      <c r="F264" s="21"/>
      <c r="G264" s="196">
        <v>7199.8</v>
      </c>
      <c r="H264" s="222">
        <v>6983.81</v>
      </c>
      <c r="I264" s="222">
        <v>6215.59</v>
      </c>
      <c r="J264" s="222">
        <v>768.22</v>
      </c>
      <c r="K264" s="196">
        <v>6947.81</v>
      </c>
      <c r="L264" s="196">
        <v>6183.55</v>
      </c>
      <c r="M264" s="196">
        <v>764.26</v>
      </c>
      <c r="N264" s="196">
        <v>7199.8</v>
      </c>
      <c r="O264" s="196">
        <v>6911.81</v>
      </c>
      <c r="P264" s="196">
        <v>6151.51</v>
      </c>
      <c r="Q264" s="196">
        <v>760.3</v>
      </c>
      <c r="R264" s="196">
        <v>6911.81</v>
      </c>
      <c r="S264" s="196">
        <v>6911.81</v>
      </c>
      <c r="T264" s="196">
        <v>6151.51</v>
      </c>
      <c r="U264" s="196">
        <v>760.3</v>
      </c>
      <c r="V264" s="223">
        <f t="shared" si="62"/>
        <v>6911.81</v>
      </c>
      <c r="W264" s="196">
        <f t="shared" si="63"/>
        <v>6983.81</v>
      </c>
      <c r="X264" s="196"/>
    </row>
    <row r="265" spans="1:24" s="7" customFormat="1" ht="173.25" outlineLevel="1">
      <c r="A265" s="18" t="s">
        <v>431</v>
      </c>
      <c r="B265" s="2" t="s">
        <v>1663</v>
      </c>
      <c r="C265" s="2" t="s">
        <v>1664</v>
      </c>
      <c r="D265" s="2" t="s">
        <v>369</v>
      </c>
      <c r="E265" s="10" t="s">
        <v>1042</v>
      </c>
      <c r="F265" s="21"/>
      <c r="G265" s="196">
        <v>615.4</v>
      </c>
      <c r="H265" s="222">
        <v>596.94000000000005</v>
      </c>
      <c r="I265" s="222">
        <v>531.28</v>
      </c>
      <c r="J265" s="222">
        <v>65.66</v>
      </c>
      <c r="K265" s="196">
        <v>593.86</v>
      </c>
      <c r="L265" s="196">
        <v>528.54</v>
      </c>
      <c r="M265" s="196">
        <v>65.319999999999993</v>
      </c>
      <c r="N265" s="196">
        <v>615.4</v>
      </c>
      <c r="O265" s="196">
        <v>590.78</v>
      </c>
      <c r="P265" s="196">
        <v>525.79</v>
      </c>
      <c r="Q265" s="196">
        <v>64.989999999999995</v>
      </c>
      <c r="R265" s="196">
        <v>590.78</v>
      </c>
      <c r="S265" s="196">
        <v>590.78</v>
      </c>
      <c r="T265" s="196">
        <v>525.79</v>
      </c>
      <c r="U265" s="196">
        <v>64.989999999999995</v>
      </c>
      <c r="V265" s="223">
        <f t="shared" si="62"/>
        <v>590.78</v>
      </c>
      <c r="W265" s="196">
        <f t="shared" si="63"/>
        <v>596.94000000000005</v>
      </c>
      <c r="X265" s="196"/>
    </row>
    <row r="266" spans="1:24" s="7" customFormat="1" ht="110.25" outlineLevel="1">
      <c r="A266" s="18" t="s">
        <v>432</v>
      </c>
      <c r="B266" s="25" t="s">
        <v>786</v>
      </c>
      <c r="C266" s="25" t="s">
        <v>1104</v>
      </c>
      <c r="D266" s="25" t="s">
        <v>369</v>
      </c>
      <c r="E266" s="26" t="s">
        <v>787</v>
      </c>
      <c r="F266" s="21"/>
      <c r="G266" s="196">
        <v>443.23</v>
      </c>
      <c r="H266" s="222">
        <v>429.93</v>
      </c>
      <c r="I266" s="222">
        <v>429.93</v>
      </c>
      <c r="J266" s="222">
        <v>0</v>
      </c>
      <c r="K266" s="196">
        <v>427.72</v>
      </c>
      <c r="L266" s="196">
        <v>427.72</v>
      </c>
      <c r="M266" s="196">
        <v>0</v>
      </c>
      <c r="N266" s="196">
        <v>443.23</v>
      </c>
      <c r="O266" s="196">
        <v>425.5</v>
      </c>
      <c r="P266" s="196">
        <v>425.5</v>
      </c>
      <c r="Q266" s="196">
        <v>0</v>
      </c>
      <c r="R266" s="196">
        <v>425.5</v>
      </c>
      <c r="S266" s="196">
        <v>425.5</v>
      </c>
      <c r="T266" s="196">
        <v>425.5</v>
      </c>
      <c r="U266" s="196">
        <v>0</v>
      </c>
      <c r="V266" s="223">
        <f t="shared" si="62"/>
        <v>425.5</v>
      </c>
      <c r="W266" s="196">
        <f t="shared" si="63"/>
        <v>429.93</v>
      </c>
      <c r="X266" s="196"/>
    </row>
    <row r="267" spans="1:24" s="7" customFormat="1" ht="78.75" outlineLevel="1">
      <c r="A267" s="18" t="s">
        <v>435</v>
      </c>
      <c r="B267" s="36" t="s">
        <v>327</v>
      </c>
      <c r="C267" s="36" t="s">
        <v>1226</v>
      </c>
      <c r="D267" s="36" t="s">
        <v>1</v>
      </c>
      <c r="E267" s="21" t="s">
        <v>633</v>
      </c>
      <c r="F267" s="21"/>
      <c r="G267" s="196">
        <v>704.33</v>
      </c>
      <c r="H267" s="222">
        <v>683.2</v>
      </c>
      <c r="I267" s="222">
        <v>683.2</v>
      </c>
      <c r="J267" s="222">
        <v>0</v>
      </c>
      <c r="K267" s="196">
        <v>679.68</v>
      </c>
      <c r="L267" s="196">
        <v>679.68</v>
      </c>
      <c r="M267" s="196">
        <v>0</v>
      </c>
      <c r="N267" s="196">
        <v>704.33</v>
      </c>
      <c r="O267" s="196">
        <v>676.16</v>
      </c>
      <c r="P267" s="196">
        <v>676.16</v>
      </c>
      <c r="Q267" s="196">
        <v>0</v>
      </c>
      <c r="R267" s="196">
        <v>676.16</v>
      </c>
      <c r="S267" s="196">
        <v>676.16</v>
      </c>
      <c r="T267" s="196">
        <v>676.16</v>
      </c>
      <c r="U267" s="196">
        <v>0</v>
      </c>
      <c r="V267" s="223">
        <f t="shared" si="62"/>
        <v>676.16</v>
      </c>
      <c r="W267" s="196">
        <f t="shared" si="63"/>
        <v>683.2</v>
      </c>
      <c r="X267" s="196"/>
    </row>
    <row r="268" spans="1:24" s="7" customFormat="1" ht="94.5" outlineLevel="1">
      <c r="A268" s="58" t="s">
        <v>438</v>
      </c>
      <c r="B268" s="5" t="s">
        <v>1227</v>
      </c>
      <c r="C268" s="5" t="s">
        <v>1665</v>
      </c>
      <c r="D268" s="5"/>
      <c r="E268" s="10"/>
      <c r="F268" s="21"/>
      <c r="G268" s="196"/>
      <c r="H268" s="222"/>
      <c r="I268" s="222"/>
      <c r="J268" s="222"/>
      <c r="K268" s="196"/>
      <c r="L268" s="196"/>
      <c r="M268" s="196"/>
      <c r="N268" s="196"/>
      <c r="O268" s="196"/>
      <c r="P268" s="196"/>
      <c r="Q268" s="196"/>
      <c r="R268" s="196"/>
      <c r="S268" s="196"/>
      <c r="T268" s="196"/>
      <c r="U268" s="196"/>
      <c r="V268" s="196"/>
      <c r="W268" s="223"/>
      <c r="X268" s="196"/>
    </row>
    <row r="269" spans="1:24" s="7" customFormat="1" outlineLevel="1">
      <c r="A269" s="197" t="s">
        <v>781</v>
      </c>
      <c r="B269" s="4" t="s">
        <v>1666</v>
      </c>
      <c r="C269" s="4"/>
      <c r="D269" s="4" t="s">
        <v>48</v>
      </c>
      <c r="E269" s="10" t="s">
        <v>84</v>
      </c>
      <c r="F269" s="21"/>
      <c r="G269" s="196">
        <v>39212.43</v>
      </c>
      <c r="H269" s="222">
        <v>38036.06</v>
      </c>
      <c r="I269" s="222">
        <v>30809.21</v>
      </c>
      <c r="J269" s="222">
        <v>7226.85</v>
      </c>
      <c r="K269" s="196">
        <v>37839.99</v>
      </c>
      <c r="L269" s="196">
        <v>30650.39</v>
      </c>
      <c r="M269" s="196">
        <v>7189.6</v>
      </c>
      <c r="N269" s="196">
        <v>39212.43</v>
      </c>
      <c r="O269" s="196">
        <v>37643.93</v>
      </c>
      <c r="P269" s="196">
        <v>30491.58</v>
      </c>
      <c r="Q269" s="196">
        <v>7152.35</v>
      </c>
      <c r="R269" s="196">
        <v>37643.93</v>
      </c>
      <c r="S269" s="196">
        <v>37643.93</v>
      </c>
      <c r="T269" s="196">
        <v>30491.58</v>
      </c>
      <c r="U269" s="196">
        <v>7152.35</v>
      </c>
      <c r="V269" s="223">
        <f t="shared" ref="V269:V276" si="64">MIN(H269,K269,O269,S269)</f>
        <v>37643.93</v>
      </c>
      <c r="W269" s="196">
        <f t="shared" ref="W269:W276" si="65">MAX(H269,K269,O269,S269)</f>
        <v>38036.06</v>
      </c>
      <c r="X269" s="196"/>
    </row>
    <row r="270" spans="1:24" s="7" customFormat="1" outlineLevel="1">
      <c r="A270" s="197" t="s">
        <v>782</v>
      </c>
      <c r="B270" s="4" t="s">
        <v>1667</v>
      </c>
      <c r="C270" s="4"/>
      <c r="D270" s="4" t="s">
        <v>48</v>
      </c>
      <c r="E270" s="10" t="s">
        <v>84</v>
      </c>
      <c r="F270" s="21"/>
      <c r="G270" s="196">
        <v>93868.96</v>
      </c>
      <c r="H270" s="222">
        <v>91052.89</v>
      </c>
      <c r="I270" s="222">
        <v>76484.429999999993</v>
      </c>
      <c r="J270" s="222">
        <v>14568.46</v>
      </c>
      <c r="K270" s="196">
        <v>90583.55</v>
      </c>
      <c r="L270" s="196">
        <v>76090.179999999993</v>
      </c>
      <c r="M270" s="196">
        <v>14493.37</v>
      </c>
      <c r="N270" s="196">
        <v>93868.96</v>
      </c>
      <c r="O270" s="196">
        <v>90114.2</v>
      </c>
      <c r="P270" s="196">
        <v>75695.929999999993</v>
      </c>
      <c r="Q270" s="196">
        <v>14418.27</v>
      </c>
      <c r="R270" s="196">
        <v>90114.2</v>
      </c>
      <c r="S270" s="196">
        <v>90114.2</v>
      </c>
      <c r="T270" s="196">
        <v>75695.929999999993</v>
      </c>
      <c r="U270" s="196">
        <v>14418.27</v>
      </c>
      <c r="V270" s="223">
        <f t="shared" si="64"/>
        <v>90114.2</v>
      </c>
      <c r="W270" s="196">
        <f t="shared" si="65"/>
        <v>91052.89</v>
      </c>
      <c r="X270" s="196"/>
    </row>
    <row r="271" spans="1:24" s="7" customFormat="1" outlineLevel="1">
      <c r="A271" s="197" t="s">
        <v>783</v>
      </c>
      <c r="B271" s="4" t="s">
        <v>1668</v>
      </c>
      <c r="C271" s="4"/>
      <c r="D271" s="4" t="s">
        <v>48</v>
      </c>
      <c r="E271" s="10" t="s">
        <v>84</v>
      </c>
      <c r="F271" s="21"/>
      <c r="G271" s="196">
        <v>164006.18</v>
      </c>
      <c r="H271" s="222">
        <v>159085.99</v>
      </c>
      <c r="I271" s="222">
        <v>135223.09</v>
      </c>
      <c r="J271" s="222">
        <v>23862.9</v>
      </c>
      <c r="K271" s="196">
        <v>158265.96</v>
      </c>
      <c r="L271" s="196">
        <v>134526.07</v>
      </c>
      <c r="M271" s="196">
        <v>23739.89</v>
      </c>
      <c r="N271" s="196">
        <v>164006.18</v>
      </c>
      <c r="O271" s="196">
        <v>157445.93</v>
      </c>
      <c r="P271" s="196">
        <v>133829.03999999998</v>
      </c>
      <c r="Q271" s="196">
        <v>23616.89</v>
      </c>
      <c r="R271" s="196">
        <v>157445.93</v>
      </c>
      <c r="S271" s="196">
        <v>157445.93</v>
      </c>
      <c r="T271" s="196">
        <v>133829.03999999998</v>
      </c>
      <c r="U271" s="196">
        <v>23616.89</v>
      </c>
      <c r="V271" s="223">
        <f t="shared" si="64"/>
        <v>157445.93</v>
      </c>
      <c r="W271" s="196">
        <f t="shared" si="65"/>
        <v>159085.99</v>
      </c>
      <c r="X271" s="196"/>
    </row>
    <row r="272" spans="1:24" s="7" customFormat="1" ht="94.5" outlineLevel="1">
      <c r="A272" s="50" t="s">
        <v>441</v>
      </c>
      <c r="B272" s="2" t="s">
        <v>74</v>
      </c>
      <c r="C272" s="2" t="s">
        <v>135</v>
      </c>
      <c r="D272" s="2" t="s">
        <v>48</v>
      </c>
      <c r="E272" s="10" t="s">
        <v>1161</v>
      </c>
      <c r="F272" s="21"/>
      <c r="G272" s="196">
        <v>557.55999999999995</v>
      </c>
      <c r="H272" s="222">
        <v>540.83000000000004</v>
      </c>
      <c r="I272" s="222">
        <v>481.34</v>
      </c>
      <c r="J272" s="222">
        <v>59.49</v>
      </c>
      <c r="K272" s="196">
        <v>538.04999999999995</v>
      </c>
      <c r="L272" s="196">
        <v>478.86</v>
      </c>
      <c r="M272" s="196">
        <v>59.19</v>
      </c>
      <c r="N272" s="196">
        <v>557.55999999999995</v>
      </c>
      <c r="O272" s="196">
        <v>535.26</v>
      </c>
      <c r="P272" s="196">
        <v>476.38</v>
      </c>
      <c r="Q272" s="196">
        <v>58.88</v>
      </c>
      <c r="R272" s="196">
        <v>535.26</v>
      </c>
      <c r="S272" s="196">
        <v>535.26</v>
      </c>
      <c r="T272" s="196">
        <v>476.38</v>
      </c>
      <c r="U272" s="196">
        <v>58.88</v>
      </c>
      <c r="V272" s="223">
        <f t="shared" si="64"/>
        <v>535.26</v>
      </c>
      <c r="W272" s="196">
        <f t="shared" si="65"/>
        <v>540.83000000000004</v>
      </c>
      <c r="X272" s="196"/>
    </row>
    <row r="273" spans="1:24" s="7" customFormat="1" ht="94.5" outlineLevel="1">
      <c r="A273" s="50" t="s">
        <v>443</v>
      </c>
      <c r="B273" s="2" t="s">
        <v>73</v>
      </c>
      <c r="C273" s="2" t="s">
        <v>107</v>
      </c>
      <c r="D273" s="2" t="s">
        <v>48</v>
      </c>
      <c r="E273" s="10" t="s">
        <v>1161</v>
      </c>
      <c r="F273" s="21"/>
      <c r="G273" s="196">
        <v>1089.03</v>
      </c>
      <c r="H273" s="222">
        <v>1056.3599999999999</v>
      </c>
      <c r="I273" s="222">
        <v>940.16</v>
      </c>
      <c r="J273" s="222">
        <v>116.2</v>
      </c>
      <c r="K273" s="196">
        <v>1050.9100000000001</v>
      </c>
      <c r="L273" s="196">
        <v>935.31</v>
      </c>
      <c r="M273" s="196">
        <v>115.6</v>
      </c>
      <c r="N273" s="196">
        <v>1089.03</v>
      </c>
      <c r="O273" s="196">
        <v>1045.47</v>
      </c>
      <c r="P273" s="196">
        <v>930.47</v>
      </c>
      <c r="Q273" s="196">
        <v>115</v>
      </c>
      <c r="R273" s="196">
        <v>1045.47</v>
      </c>
      <c r="S273" s="196">
        <v>1045.47</v>
      </c>
      <c r="T273" s="196">
        <v>930.47</v>
      </c>
      <c r="U273" s="196">
        <v>115</v>
      </c>
      <c r="V273" s="223">
        <f t="shared" si="64"/>
        <v>1045.47</v>
      </c>
      <c r="W273" s="196">
        <f t="shared" si="65"/>
        <v>1056.3599999999999</v>
      </c>
      <c r="X273" s="196"/>
    </row>
    <row r="274" spans="1:24" s="7" customFormat="1" ht="63" outlineLevel="1">
      <c r="A274" s="50" t="s">
        <v>444</v>
      </c>
      <c r="B274" s="9" t="s">
        <v>751</v>
      </c>
      <c r="C274" s="9" t="s">
        <v>639</v>
      </c>
      <c r="D274" s="9" t="s">
        <v>640</v>
      </c>
      <c r="E274" s="10"/>
      <c r="F274" s="21"/>
      <c r="G274" s="196">
        <v>3196.61</v>
      </c>
      <c r="H274" s="222">
        <v>3100.71</v>
      </c>
      <c r="I274" s="222">
        <v>2759.63</v>
      </c>
      <c r="J274" s="222">
        <v>341.08</v>
      </c>
      <c r="K274" s="196">
        <v>3084.73</v>
      </c>
      <c r="L274" s="196">
        <v>2745.41</v>
      </c>
      <c r="M274" s="196">
        <v>339.32</v>
      </c>
      <c r="N274" s="196">
        <v>3196.61</v>
      </c>
      <c r="O274" s="196">
        <v>3068.75</v>
      </c>
      <c r="P274" s="196">
        <v>2731.19</v>
      </c>
      <c r="Q274" s="196">
        <v>337.56</v>
      </c>
      <c r="R274" s="196">
        <v>3068.75</v>
      </c>
      <c r="S274" s="196">
        <v>3068.75</v>
      </c>
      <c r="T274" s="196">
        <v>2731.19</v>
      </c>
      <c r="U274" s="196">
        <v>337.56</v>
      </c>
      <c r="V274" s="223">
        <f t="shared" si="64"/>
        <v>3068.75</v>
      </c>
      <c r="W274" s="196">
        <f t="shared" si="65"/>
        <v>3100.71</v>
      </c>
      <c r="X274" s="196"/>
    </row>
    <row r="275" spans="1:24" s="7" customFormat="1" ht="63" outlineLevel="1">
      <c r="A275" s="50" t="s">
        <v>445</v>
      </c>
      <c r="B275" s="9" t="s">
        <v>752</v>
      </c>
      <c r="C275" s="9" t="s">
        <v>639</v>
      </c>
      <c r="D275" s="9" t="s">
        <v>640</v>
      </c>
      <c r="E275" s="10"/>
      <c r="F275" s="21"/>
      <c r="G275" s="196">
        <v>3900</v>
      </c>
      <c r="H275" s="222">
        <v>3783</v>
      </c>
      <c r="I275" s="222">
        <v>3366.87</v>
      </c>
      <c r="J275" s="222">
        <v>416.13</v>
      </c>
      <c r="K275" s="196">
        <v>3763.5</v>
      </c>
      <c r="L275" s="196">
        <v>3349.52</v>
      </c>
      <c r="M275" s="196">
        <v>413.98</v>
      </c>
      <c r="N275" s="196">
        <v>3900</v>
      </c>
      <c r="O275" s="196">
        <v>3744</v>
      </c>
      <c r="P275" s="196">
        <v>3332.16</v>
      </c>
      <c r="Q275" s="196">
        <v>411.84</v>
      </c>
      <c r="R275" s="196">
        <v>3744</v>
      </c>
      <c r="S275" s="196">
        <v>3744</v>
      </c>
      <c r="T275" s="196">
        <v>3332.16</v>
      </c>
      <c r="U275" s="196">
        <v>411.84</v>
      </c>
      <c r="V275" s="223">
        <f t="shared" si="64"/>
        <v>3744</v>
      </c>
      <c r="W275" s="196">
        <f t="shared" si="65"/>
        <v>3783</v>
      </c>
      <c r="X275" s="196"/>
    </row>
    <row r="276" spans="1:24" s="7" customFormat="1" ht="31.5" outlineLevel="1">
      <c r="A276" s="166" t="s">
        <v>446</v>
      </c>
      <c r="B276" s="205" t="s">
        <v>641</v>
      </c>
      <c r="C276" s="205" t="s">
        <v>750</v>
      </c>
      <c r="D276" s="205" t="s">
        <v>749</v>
      </c>
      <c r="E276" s="155"/>
      <c r="F276" s="21"/>
      <c r="G276" s="196">
        <v>307.7</v>
      </c>
      <c r="H276" s="222">
        <v>298.47000000000003</v>
      </c>
      <c r="I276" s="222">
        <v>270.99</v>
      </c>
      <c r="J276" s="222">
        <v>27.48</v>
      </c>
      <c r="K276" s="196">
        <v>296.93</v>
      </c>
      <c r="L276" s="196">
        <v>269.58999999999997</v>
      </c>
      <c r="M276" s="196">
        <v>27.34</v>
      </c>
      <c r="N276" s="196">
        <v>307.7</v>
      </c>
      <c r="O276" s="196">
        <v>295.39</v>
      </c>
      <c r="P276" s="196">
        <v>268.19</v>
      </c>
      <c r="Q276" s="196">
        <v>27.2</v>
      </c>
      <c r="R276" s="196">
        <v>295.39</v>
      </c>
      <c r="S276" s="196">
        <v>295.39</v>
      </c>
      <c r="T276" s="196">
        <v>268.19</v>
      </c>
      <c r="U276" s="196">
        <v>27.2</v>
      </c>
      <c r="V276" s="223">
        <f t="shared" si="64"/>
        <v>295.39</v>
      </c>
      <c r="W276" s="196">
        <f t="shared" si="65"/>
        <v>298.47000000000003</v>
      </c>
      <c r="X276" s="196"/>
    </row>
    <row r="277" spans="1:24" s="7" customFormat="1" ht="18.75" outlineLevel="1">
      <c r="A277" s="890" t="s">
        <v>526</v>
      </c>
      <c r="B277" s="891"/>
      <c r="C277" s="198"/>
      <c r="D277" s="198"/>
      <c r="E277" s="226"/>
      <c r="F277" s="21"/>
      <c r="G277" s="196"/>
      <c r="H277" s="222"/>
      <c r="I277" s="222"/>
      <c r="J277" s="222"/>
      <c r="K277" s="196"/>
      <c r="L277" s="196"/>
      <c r="M277" s="196"/>
      <c r="N277" s="196"/>
      <c r="O277" s="196"/>
      <c r="P277" s="196"/>
      <c r="Q277" s="196"/>
      <c r="R277" s="196"/>
      <c r="S277" s="196"/>
      <c r="T277" s="196"/>
      <c r="U277" s="196"/>
      <c r="V277" s="196"/>
      <c r="W277" s="223"/>
      <c r="X277" s="196"/>
    </row>
    <row r="278" spans="1:24" s="7" customFormat="1" ht="141.75" outlineLevel="1">
      <c r="A278" s="167" t="s">
        <v>450</v>
      </c>
      <c r="B278" s="206" t="s">
        <v>1027</v>
      </c>
      <c r="C278" s="206" t="s">
        <v>1669</v>
      </c>
      <c r="D278" s="206" t="s">
        <v>1</v>
      </c>
      <c r="E278" s="168" t="s">
        <v>524</v>
      </c>
      <c r="F278" s="21"/>
      <c r="G278" s="196">
        <v>689.77</v>
      </c>
      <c r="H278" s="222">
        <v>669.08</v>
      </c>
      <c r="I278" s="222">
        <v>602.16999999999996</v>
      </c>
      <c r="J278" s="222">
        <v>66.91</v>
      </c>
      <c r="K278" s="196">
        <v>665.63</v>
      </c>
      <c r="L278" s="196">
        <v>599.05999999999995</v>
      </c>
      <c r="M278" s="196">
        <v>66.569999999999993</v>
      </c>
      <c r="N278" s="196">
        <v>689.77</v>
      </c>
      <c r="O278" s="196">
        <v>662.18</v>
      </c>
      <c r="P278" s="196">
        <v>595.95999999999992</v>
      </c>
      <c r="Q278" s="196">
        <v>66.22</v>
      </c>
      <c r="R278" s="196">
        <v>662.18</v>
      </c>
      <c r="S278" s="196">
        <v>662.18</v>
      </c>
      <c r="T278" s="196">
        <v>595.95999999999992</v>
      </c>
      <c r="U278" s="196">
        <v>66.22</v>
      </c>
      <c r="V278" s="223">
        <f t="shared" ref="V278:V299" si="66">MIN(H278,K278,O278,S278)</f>
        <v>662.18</v>
      </c>
      <c r="W278" s="196">
        <f t="shared" ref="W278:W299" si="67">MAX(H278,K278,O278,S278)</f>
        <v>669.08</v>
      </c>
      <c r="X278" s="196"/>
    </row>
    <row r="279" spans="1:24" s="7" customFormat="1" ht="141.75" outlineLevel="1">
      <c r="A279" s="24" t="s">
        <v>451</v>
      </c>
      <c r="B279" s="9" t="s">
        <v>1028</v>
      </c>
      <c r="C279" s="9" t="s">
        <v>1670</v>
      </c>
      <c r="D279" s="9" t="s">
        <v>1</v>
      </c>
      <c r="E279" s="26" t="s">
        <v>496</v>
      </c>
      <c r="F279" s="21"/>
      <c r="G279" s="196">
        <v>1246.78</v>
      </c>
      <c r="H279" s="222">
        <v>1209.3800000000001</v>
      </c>
      <c r="I279" s="222">
        <v>1088.44</v>
      </c>
      <c r="J279" s="222">
        <v>120.94</v>
      </c>
      <c r="K279" s="196">
        <v>1203.1400000000001</v>
      </c>
      <c r="L279" s="196">
        <v>1082.83</v>
      </c>
      <c r="M279" s="196">
        <v>120.31</v>
      </c>
      <c r="N279" s="196">
        <v>1246.78</v>
      </c>
      <c r="O279" s="196">
        <v>1196.9100000000001</v>
      </c>
      <c r="P279" s="196">
        <v>1077.22</v>
      </c>
      <c r="Q279" s="196">
        <v>119.69</v>
      </c>
      <c r="R279" s="196">
        <v>1196.9100000000001</v>
      </c>
      <c r="S279" s="196">
        <v>1196.9100000000001</v>
      </c>
      <c r="T279" s="196">
        <v>1077.22</v>
      </c>
      <c r="U279" s="196">
        <v>119.69</v>
      </c>
      <c r="V279" s="223">
        <f t="shared" si="66"/>
        <v>1196.9100000000001</v>
      </c>
      <c r="W279" s="196">
        <f t="shared" si="67"/>
        <v>1209.3800000000001</v>
      </c>
      <c r="X279" s="196"/>
    </row>
    <row r="280" spans="1:24" s="7" customFormat="1" ht="141.75" outlineLevel="1">
      <c r="A280" s="24" t="s">
        <v>452</v>
      </c>
      <c r="B280" s="9" t="s">
        <v>1018</v>
      </c>
      <c r="C280" s="9" t="s">
        <v>1671</v>
      </c>
      <c r="D280" s="9" t="s">
        <v>1</v>
      </c>
      <c r="E280" s="26" t="s">
        <v>497</v>
      </c>
      <c r="F280" s="21"/>
      <c r="G280" s="196">
        <v>730.09</v>
      </c>
      <c r="H280" s="222">
        <v>708.19</v>
      </c>
      <c r="I280" s="222">
        <v>637.37</v>
      </c>
      <c r="J280" s="222">
        <v>70.819999999999993</v>
      </c>
      <c r="K280" s="196">
        <v>704.54</v>
      </c>
      <c r="L280" s="196">
        <v>634.09</v>
      </c>
      <c r="M280" s="196">
        <v>70.45</v>
      </c>
      <c r="N280" s="196">
        <v>730.09</v>
      </c>
      <c r="O280" s="196">
        <v>700.89</v>
      </c>
      <c r="P280" s="196">
        <v>630.79999999999995</v>
      </c>
      <c r="Q280" s="196">
        <v>70.09</v>
      </c>
      <c r="R280" s="196">
        <v>700.89</v>
      </c>
      <c r="S280" s="196">
        <v>700.89</v>
      </c>
      <c r="T280" s="196">
        <v>630.79999999999995</v>
      </c>
      <c r="U280" s="196">
        <v>70.09</v>
      </c>
      <c r="V280" s="223">
        <f t="shared" si="66"/>
        <v>700.89</v>
      </c>
      <c r="W280" s="196">
        <f t="shared" si="67"/>
        <v>708.19</v>
      </c>
      <c r="X280" s="196"/>
    </row>
    <row r="281" spans="1:24" s="7" customFormat="1" ht="141.75" outlineLevel="1">
      <c r="A281" s="24" t="s">
        <v>453</v>
      </c>
      <c r="B281" s="9" t="s">
        <v>1019</v>
      </c>
      <c r="C281" s="9" t="s">
        <v>1672</v>
      </c>
      <c r="D281" s="9" t="s">
        <v>1</v>
      </c>
      <c r="E281" s="26" t="s">
        <v>497</v>
      </c>
      <c r="F281" s="21"/>
      <c r="G281" s="196">
        <v>1287.1099999999999</v>
      </c>
      <c r="H281" s="222">
        <v>1248.5</v>
      </c>
      <c r="I281" s="222">
        <v>1123.6500000000001</v>
      </c>
      <c r="J281" s="222">
        <v>124.85</v>
      </c>
      <c r="K281" s="196">
        <v>1242.06</v>
      </c>
      <c r="L281" s="196">
        <v>1117.8499999999999</v>
      </c>
      <c r="M281" s="196">
        <v>124.21</v>
      </c>
      <c r="N281" s="196">
        <v>1287.1099999999999</v>
      </c>
      <c r="O281" s="196">
        <v>1235.6300000000001</v>
      </c>
      <c r="P281" s="196">
        <v>1112.0600000000002</v>
      </c>
      <c r="Q281" s="196">
        <v>123.57</v>
      </c>
      <c r="R281" s="196">
        <v>1235.6300000000001</v>
      </c>
      <c r="S281" s="196">
        <v>1235.6300000000001</v>
      </c>
      <c r="T281" s="196">
        <v>1112.0600000000002</v>
      </c>
      <c r="U281" s="196">
        <v>123.57</v>
      </c>
      <c r="V281" s="223">
        <f t="shared" si="66"/>
        <v>1235.6300000000001</v>
      </c>
      <c r="W281" s="196">
        <f t="shared" si="67"/>
        <v>1248.5</v>
      </c>
      <c r="X281" s="196"/>
    </row>
    <row r="282" spans="1:24" s="7" customFormat="1" ht="141.75" outlineLevel="1">
      <c r="A282" s="24" t="s">
        <v>454</v>
      </c>
      <c r="B282" s="9" t="s">
        <v>1029</v>
      </c>
      <c r="C282" s="9" t="s">
        <v>1673</v>
      </c>
      <c r="D282" s="9" t="s">
        <v>1</v>
      </c>
      <c r="E282" s="26" t="s">
        <v>496</v>
      </c>
      <c r="F282" s="21"/>
      <c r="G282" s="196">
        <v>972.2</v>
      </c>
      <c r="H282" s="222">
        <v>943.03</v>
      </c>
      <c r="I282" s="222">
        <v>848.72</v>
      </c>
      <c r="J282" s="222">
        <v>94.31</v>
      </c>
      <c r="K282" s="196">
        <v>938.17</v>
      </c>
      <c r="L282" s="196">
        <v>844.35</v>
      </c>
      <c r="M282" s="196">
        <v>93.82</v>
      </c>
      <c r="N282" s="196">
        <v>972.2</v>
      </c>
      <c r="O282" s="196">
        <v>933.31</v>
      </c>
      <c r="P282" s="196">
        <v>839.9799999999999</v>
      </c>
      <c r="Q282" s="196">
        <v>93.33</v>
      </c>
      <c r="R282" s="196">
        <v>933.31</v>
      </c>
      <c r="S282" s="196">
        <v>933.31</v>
      </c>
      <c r="T282" s="196">
        <v>839.9799999999999</v>
      </c>
      <c r="U282" s="196">
        <v>93.33</v>
      </c>
      <c r="V282" s="223">
        <f t="shared" si="66"/>
        <v>933.31</v>
      </c>
      <c r="W282" s="196">
        <f t="shared" si="67"/>
        <v>943.03</v>
      </c>
      <c r="X282" s="196"/>
    </row>
    <row r="283" spans="1:24" s="7" customFormat="1" ht="141.75" outlineLevel="1">
      <c r="A283" s="24" t="s">
        <v>455</v>
      </c>
      <c r="B283" s="9" t="s">
        <v>1030</v>
      </c>
      <c r="C283" s="9" t="s">
        <v>1674</v>
      </c>
      <c r="D283" s="9" t="s">
        <v>1</v>
      </c>
      <c r="E283" s="26" t="s">
        <v>496</v>
      </c>
      <c r="F283" s="21"/>
      <c r="G283" s="196">
        <v>1529.22</v>
      </c>
      <c r="H283" s="222">
        <v>1483.34</v>
      </c>
      <c r="I283" s="222">
        <v>1335.01</v>
      </c>
      <c r="J283" s="222">
        <v>148.33000000000001</v>
      </c>
      <c r="K283" s="196">
        <v>1475.7</v>
      </c>
      <c r="L283" s="196">
        <v>1328.13</v>
      </c>
      <c r="M283" s="196">
        <v>147.57</v>
      </c>
      <c r="N283" s="196">
        <v>1529.22</v>
      </c>
      <c r="O283" s="196">
        <v>1468.05</v>
      </c>
      <c r="P283" s="196">
        <v>1321.24</v>
      </c>
      <c r="Q283" s="196">
        <v>146.81</v>
      </c>
      <c r="R283" s="196">
        <v>1468.05</v>
      </c>
      <c r="S283" s="196">
        <v>1468.05</v>
      </c>
      <c r="T283" s="196">
        <v>1321.24</v>
      </c>
      <c r="U283" s="196">
        <v>146.81</v>
      </c>
      <c r="V283" s="223">
        <f t="shared" si="66"/>
        <v>1468.05</v>
      </c>
      <c r="W283" s="196">
        <f t="shared" si="67"/>
        <v>1483.34</v>
      </c>
      <c r="X283" s="196"/>
    </row>
    <row r="284" spans="1:24" s="7" customFormat="1" ht="157.5" outlineLevel="1">
      <c r="A284" s="24" t="s">
        <v>456</v>
      </c>
      <c r="B284" s="9" t="s">
        <v>1126</v>
      </c>
      <c r="C284" s="9" t="s">
        <v>1675</v>
      </c>
      <c r="D284" s="9" t="s">
        <v>1</v>
      </c>
      <c r="E284" s="26" t="s">
        <v>1125</v>
      </c>
      <c r="F284" s="21"/>
      <c r="G284" s="196">
        <v>736.24</v>
      </c>
      <c r="H284" s="222">
        <v>714.15</v>
      </c>
      <c r="I284" s="222">
        <v>642.73</v>
      </c>
      <c r="J284" s="222">
        <v>71.42</v>
      </c>
      <c r="K284" s="196">
        <v>710.47</v>
      </c>
      <c r="L284" s="196">
        <v>639.41999999999996</v>
      </c>
      <c r="M284" s="196">
        <v>71.05</v>
      </c>
      <c r="N284" s="196">
        <v>736.24</v>
      </c>
      <c r="O284" s="196">
        <v>706.79</v>
      </c>
      <c r="P284" s="196">
        <v>636.1099999999999</v>
      </c>
      <c r="Q284" s="196">
        <v>70.680000000000007</v>
      </c>
      <c r="R284" s="196">
        <v>706.79</v>
      </c>
      <c r="S284" s="196">
        <v>706.79</v>
      </c>
      <c r="T284" s="196">
        <v>636.1099999999999</v>
      </c>
      <c r="U284" s="196">
        <v>70.680000000000007</v>
      </c>
      <c r="V284" s="223">
        <f t="shared" si="66"/>
        <v>706.79</v>
      </c>
      <c r="W284" s="196">
        <f t="shared" si="67"/>
        <v>714.15</v>
      </c>
      <c r="X284" s="196"/>
    </row>
    <row r="285" spans="1:24" s="7" customFormat="1" ht="157.5" outlineLevel="1">
      <c r="A285" s="24" t="s">
        <v>459</v>
      </c>
      <c r="B285" s="9" t="s">
        <v>1127</v>
      </c>
      <c r="C285" s="9" t="s">
        <v>1676</v>
      </c>
      <c r="D285" s="9" t="s">
        <v>1</v>
      </c>
      <c r="E285" s="26" t="s">
        <v>1125</v>
      </c>
      <c r="F285" s="21"/>
      <c r="G285" s="196">
        <v>1322.57</v>
      </c>
      <c r="H285" s="222">
        <v>1282.8900000000001</v>
      </c>
      <c r="I285" s="222">
        <v>1154.5999999999999</v>
      </c>
      <c r="J285" s="222">
        <v>128.29</v>
      </c>
      <c r="K285" s="196">
        <v>1276.28</v>
      </c>
      <c r="L285" s="196">
        <v>1148.6500000000001</v>
      </c>
      <c r="M285" s="196">
        <v>127.63</v>
      </c>
      <c r="N285" s="196">
        <v>1322.57</v>
      </c>
      <c r="O285" s="196">
        <v>1269.67</v>
      </c>
      <c r="P285" s="196">
        <v>1142.7</v>
      </c>
      <c r="Q285" s="196">
        <v>126.97</v>
      </c>
      <c r="R285" s="196">
        <v>1269.67</v>
      </c>
      <c r="S285" s="196">
        <v>1269.67</v>
      </c>
      <c r="T285" s="196">
        <v>1142.7</v>
      </c>
      <c r="U285" s="196">
        <v>126.97</v>
      </c>
      <c r="V285" s="223">
        <f t="shared" si="66"/>
        <v>1269.67</v>
      </c>
      <c r="W285" s="196">
        <f t="shared" si="67"/>
        <v>1282.8900000000001</v>
      </c>
      <c r="X285" s="196"/>
    </row>
    <row r="286" spans="1:24" s="7" customFormat="1" ht="94.5" outlineLevel="1">
      <c r="A286" s="24" t="s">
        <v>462</v>
      </c>
      <c r="B286" s="9" t="s">
        <v>1031</v>
      </c>
      <c r="C286" s="9" t="s">
        <v>528</v>
      </c>
      <c r="D286" s="9" t="s">
        <v>67</v>
      </c>
      <c r="E286" s="26" t="s">
        <v>1677</v>
      </c>
      <c r="F286" s="21"/>
      <c r="G286" s="196">
        <v>36.94</v>
      </c>
      <c r="H286" s="222">
        <v>35.83</v>
      </c>
      <c r="I286" s="222">
        <v>32.25</v>
      </c>
      <c r="J286" s="222">
        <v>3.58</v>
      </c>
      <c r="K286" s="196">
        <v>35.65</v>
      </c>
      <c r="L286" s="196">
        <v>32.090000000000003</v>
      </c>
      <c r="M286" s="196">
        <v>3.56</v>
      </c>
      <c r="N286" s="196">
        <v>36.94</v>
      </c>
      <c r="O286" s="196">
        <v>35.46</v>
      </c>
      <c r="P286" s="196">
        <v>31.91</v>
      </c>
      <c r="Q286" s="196">
        <v>3.55</v>
      </c>
      <c r="R286" s="196">
        <v>35.46</v>
      </c>
      <c r="S286" s="196">
        <v>35.46</v>
      </c>
      <c r="T286" s="196">
        <v>31.91</v>
      </c>
      <c r="U286" s="196">
        <v>3.55</v>
      </c>
      <c r="V286" s="223">
        <f t="shared" si="66"/>
        <v>35.46</v>
      </c>
      <c r="W286" s="196">
        <f t="shared" si="67"/>
        <v>35.83</v>
      </c>
      <c r="X286" s="196"/>
    </row>
    <row r="287" spans="1:24" s="7" customFormat="1" ht="110.25" outlineLevel="1">
      <c r="A287" s="24" t="s">
        <v>463</v>
      </c>
      <c r="B287" s="9" t="s">
        <v>1032</v>
      </c>
      <c r="C287" s="9" t="s">
        <v>1678</v>
      </c>
      <c r="D287" s="9" t="s">
        <v>67</v>
      </c>
      <c r="E287" s="26" t="s">
        <v>1677</v>
      </c>
      <c r="F287" s="21"/>
      <c r="G287" s="196">
        <v>98.82</v>
      </c>
      <c r="H287" s="222">
        <v>95.86</v>
      </c>
      <c r="I287" s="222">
        <v>86.27</v>
      </c>
      <c r="J287" s="222">
        <v>9.59</v>
      </c>
      <c r="K287" s="196">
        <v>95.36</v>
      </c>
      <c r="L287" s="196">
        <v>85.82</v>
      </c>
      <c r="M287" s="196">
        <v>9.5399999999999991</v>
      </c>
      <c r="N287" s="196">
        <v>98.82</v>
      </c>
      <c r="O287" s="196">
        <v>94.87</v>
      </c>
      <c r="P287" s="196">
        <v>85.38000000000001</v>
      </c>
      <c r="Q287" s="196">
        <v>9.49</v>
      </c>
      <c r="R287" s="196">
        <v>94.87</v>
      </c>
      <c r="S287" s="196">
        <v>94.87</v>
      </c>
      <c r="T287" s="196">
        <v>85.38000000000001</v>
      </c>
      <c r="U287" s="196">
        <v>9.49</v>
      </c>
      <c r="V287" s="223">
        <f t="shared" si="66"/>
        <v>94.87</v>
      </c>
      <c r="W287" s="196">
        <f t="shared" si="67"/>
        <v>95.86</v>
      </c>
      <c r="X287" s="196"/>
    </row>
    <row r="288" spans="1:24" s="7" customFormat="1" ht="110.25" outlineLevel="1">
      <c r="A288" s="24" t="s">
        <v>466</v>
      </c>
      <c r="B288" s="20" t="s">
        <v>1033</v>
      </c>
      <c r="C288" s="20" t="s">
        <v>1679</v>
      </c>
      <c r="D288" s="20" t="s">
        <v>67</v>
      </c>
      <c r="E288" s="26" t="s">
        <v>1677</v>
      </c>
      <c r="F288" s="21"/>
      <c r="G288" s="196">
        <v>34.61</v>
      </c>
      <c r="H288" s="222">
        <v>33.57</v>
      </c>
      <c r="I288" s="222">
        <v>30.21</v>
      </c>
      <c r="J288" s="222">
        <v>3.36</v>
      </c>
      <c r="K288" s="196">
        <v>33.4</v>
      </c>
      <c r="L288" s="196">
        <v>30.06</v>
      </c>
      <c r="M288" s="196">
        <v>3.34</v>
      </c>
      <c r="N288" s="196">
        <v>34.61</v>
      </c>
      <c r="O288" s="196">
        <v>33.229999999999997</v>
      </c>
      <c r="P288" s="196">
        <v>29.9</v>
      </c>
      <c r="Q288" s="196">
        <v>3.33</v>
      </c>
      <c r="R288" s="196">
        <v>33.229999999999997</v>
      </c>
      <c r="S288" s="196">
        <v>33.229999999999997</v>
      </c>
      <c r="T288" s="196">
        <v>29.9</v>
      </c>
      <c r="U288" s="196">
        <v>3.33</v>
      </c>
      <c r="V288" s="223">
        <f t="shared" si="66"/>
        <v>33.229999999999997</v>
      </c>
      <c r="W288" s="196">
        <f t="shared" si="67"/>
        <v>33.57</v>
      </c>
      <c r="X288" s="196"/>
    </row>
    <row r="289" spans="1:24" s="7" customFormat="1" ht="110.25" outlineLevel="1">
      <c r="A289" s="24" t="s">
        <v>469</v>
      </c>
      <c r="B289" s="20" t="s">
        <v>1034</v>
      </c>
      <c r="C289" s="20" t="s">
        <v>1680</v>
      </c>
      <c r="D289" s="20" t="s">
        <v>67</v>
      </c>
      <c r="E289" s="26" t="s">
        <v>1677</v>
      </c>
      <c r="F289" s="21"/>
      <c r="G289" s="196">
        <v>70.37</v>
      </c>
      <c r="H289" s="222">
        <v>68.260000000000005</v>
      </c>
      <c r="I289" s="222">
        <v>61.43</v>
      </c>
      <c r="J289" s="222">
        <v>6.83</v>
      </c>
      <c r="K289" s="196">
        <v>67.91</v>
      </c>
      <c r="L289" s="196">
        <v>61.12</v>
      </c>
      <c r="M289" s="196">
        <v>6.79</v>
      </c>
      <c r="N289" s="196">
        <v>70.37</v>
      </c>
      <c r="O289" s="196">
        <v>67.56</v>
      </c>
      <c r="P289" s="196">
        <v>60.800000000000004</v>
      </c>
      <c r="Q289" s="196">
        <v>6.76</v>
      </c>
      <c r="R289" s="196">
        <v>67.56</v>
      </c>
      <c r="S289" s="196">
        <v>67.56</v>
      </c>
      <c r="T289" s="196">
        <v>60.800000000000004</v>
      </c>
      <c r="U289" s="196">
        <v>6.76</v>
      </c>
      <c r="V289" s="223">
        <f t="shared" si="66"/>
        <v>67.56</v>
      </c>
      <c r="W289" s="196">
        <f t="shared" si="67"/>
        <v>68.260000000000005</v>
      </c>
      <c r="X289" s="196"/>
    </row>
    <row r="290" spans="1:24" s="7" customFormat="1" ht="94.5" outlineLevel="1">
      <c r="A290" s="24" t="s">
        <v>472</v>
      </c>
      <c r="B290" s="20" t="s">
        <v>539</v>
      </c>
      <c r="C290" s="20" t="s">
        <v>1681</v>
      </c>
      <c r="D290" s="20" t="s">
        <v>67</v>
      </c>
      <c r="E290" s="26" t="s">
        <v>1677</v>
      </c>
      <c r="F290" s="21"/>
      <c r="G290" s="196">
        <v>53.56</v>
      </c>
      <c r="H290" s="222">
        <v>51.95</v>
      </c>
      <c r="I290" s="222">
        <v>46.75</v>
      </c>
      <c r="J290" s="222">
        <v>5.2</v>
      </c>
      <c r="K290" s="196">
        <v>51.69</v>
      </c>
      <c r="L290" s="196">
        <v>46.52</v>
      </c>
      <c r="M290" s="196">
        <v>5.17</v>
      </c>
      <c r="N290" s="196">
        <v>53.56</v>
      </c>
      <c r="O290" s="196">
        <v>51.42</v>
      </c>
      <c r="P290" s="196">
        <v>46.28</v>
      </c>
      <c r="Q290" s="196">
        <v>5.14</v>
      </c>
      <c r="R290" s="196">
        <v>51.42</v>
      </c>
      <c r="S290" s="196">
        <v>51.42</v>
      </c>
      <c r="T290" s="196">
        <v>46.28</v>
      </c>
      <c r="U290" s="196">
        <v>5.14</v>
      </c>
      <c r="V290" s="223">
        <f t="shared" si="66"/>
        <v>51.42</v>
      </c>
      <c r="W290" s="196">
        <f t="shared" si="67"/>
        <v>51.95</v>
      </c>
      <c r="X290" s="196"/>
    </row>
    <row r="291" spans="1:24" s="7" customFormat="1" ht="110.25" outlineLevel="1">
      <c r="A291" s="24" t="s">
        <v>473</v>
      </c>
      <c r="B291" s="20" t="s">
        <v>540</v>
      </c>
      <c r="C291" s="20" t="s">
        <v>1682</v>
      </c>
      <c r="D291" s="20" t="s">
        <v>67</v>
      </c>
      <c r="E291" s="26" t="s">
        <v>1677</v>
      </c>
      <c r="F291" s="21"/>
      <c r="G291" s="196">
        <v>114.68</v>
      </c>
      <c r="H291" s="222">
        <v>111.24</v>
      </c>
      <c r="I291" s="222">
        <v>100.11</v>
      </c>
      <c r="J291" s="222">
        <v>11.13</v>
      </c>
      <c r="K291" s="196">
        <v>110.67</v>
      </c>
      <c r="L291" s="196">
        <v>99.6</v>
      </c>
      <c r="M291" s="196">
        <v>11.07</v>
      </c>
      <c r="N291" s="196">
        <v>114.68</v>
      </c>
      <c r="O291" s="196">
        <v>110.09</v>
      </c>
      <c r="P291" s="196">
        <v>99.08</v>
      </c>
      <c r="Q291" s="196">
        <v>11.01</v>
      </c>
      <c r="R291" s="196">
        <v>110.09</v>
      </c>
      <c r="S291" s="196">
        <v>110.09</v>
      </c>
      <c r="T291" s="196">
        <v>99.08</v>
      </c>
      <c r="U291" s="196">
        <v>11.01</v>
      </c>
      <c r="V291" s="223">
        <f t="shared" si="66"/>
        <v>110.09</v>
      </c>
      <c r="W291" s="196">
        <f t="shared" si="67"/>
        <v>111.24</v>
      </c>
      <c r="X291" s="196"/>
    </row>
    <row r="292" spans="1:24" s="7" customFormat="1" ht="94.5" outlineLevel="1">
      <c r="A292" s="24" t="s">
        <v>474</v>
      </c>
      <c r="B292" s="20" t="s">
        <v>1035</v>
      </c>
      <c r="C292" s="20" t="s">
        <v>1683</v>
      </c>
      <c r="D292" s="20" t="s">
        <v>67</v>
      </c>
      <c r="E292" s="26" t="s">
        <v>1677</v>
      </c>
      <c r="F292" s="21"/>
      <c r="G292" s="196">
        <v>65.7</v>
      </c>
      <c r="H292" s="222">
        <v>63.73</v>
      </c>
      <c r="I292" s="222">
        <v>57.35</v>
      </c>
      <c r="J292" s="222">
        <v>6.38</v>
      </c>
      <c r="K292" s="196">
        <v>63.4</v>
      </c>
      <c r="L292" s="196">
        <v>57.06</v>
      </c>
      <c r="M292" s="196">
        <v>6.34</v>
      </c>
      <c r="N292" s="196">
        <v>65.7</v>
      </c>
      <c r="O292" s="196">
        <v>63.07</v>
      </c>
      <c r="P292" s="196">
        <v>56.76</v>
      </c>
      <c r="Q292" s="196">
        <v>6.31</v>
      </c>
      <c r="R292" s="196">
        <v>63.07</v>
      </c>
      <c r="S292" s="196">
        <v>63.07</v>
      </c>
      <c r="T292" s="196">
        <v>56.76</v>
      </c>
      <c r="U292" s="196">
        <v>6.31</v>
      </c>
      <c r="V292" s="223">
        <f t="shared" si="66"/>
        <v>63.07</v>
      </c>
      <c r="W292" s="196">
        <f t="shared" si="67"/>
        <v>63.73</v>
      </c>
      <c r="X292" s="196"/>
    </row>
    <row r="293" spans="1:24" s="7" customFormat="1" ht="110.25" outlineLevel="1">
      <c r="A293" s="24" t="s">
        <v>475</v>
      </c>
      <c r="B293" s="9" t="s">
        <v>1036</v>
      </c>
      <c r="C293" s="9" t="s">
        <v>1684</v>
      </c>
      <c r="D293" s="9" t="s">
        <v>67</v>
      </c>
      <c r="E293" s="26" t="s">
        <v>1677</v>
      </c>
      <c r="F293" s="21"/>
      <c r="G293" s="196">
        <v>117.54</v>
      </c>
      <c r="H293" s="222">
        <v>114.01</v>
      </c>
      <c r="I293" s="222">
        <v>102.61</v>
      </c>
      <c r="J293" s="222">
        <v>11.4</v>
      </c>
      <c r="K293" s="196">
        <v>113.43</v>
      </c>
      <c r="L293" s="196">
        <v>102.08</v>
      </c>
      <c r="M293" s="196">
        <v>11.35</v>
      </c>
      <c r="N293" s="196">
        <v>117.54</v>
      </c>
      <c r="O293" s="196">
        <v>112.84</v>
      </c>
      <c r="P293" s="196">
        <v>101.55000000000001</v>
      </c>
      <c r="Q293" s="196">
        <v>11.29</v>
      </c>
      <c r="R293" s="196">
        <v>112.84</v>
      </c>
      <c r="S293" s="196">
        <v>112.84</v>
      </c>
      <c r="T293" s="196">
        <v>101.55000000000001</v>
      </c>
      <c r="U293" s="196">
        <v>11.29</v>
      </c>
      <c r="V293" s="223">
        <f t="shared" si="66"/>
        <v>112.84</v>
      </c>
      <c r="W293" s="196">
        <f t="shared" si="67"/>
        <v>114.01</v>
      </c>
      <c r="X293" s="196"/>
    </row>
    <row r="294" spans="1:24" s="7" customFormat="1" ht="126" outlineLevel="1">
      <c r="A294" s="24" t="s">
        <v>476</v>
      </c>
      <c r="B294" s="20" t="s">
        <v>1685</v>
      </c>
      <c r="C294" s="20" t="s">
        <v>1686</v>
      </c>
      <c r="D294" s="20" t="s">
        <v>67</v>
      </c>
      <c r="E294" s="26" t="s">
        <v>1677</v>
      </c>
      <c r="F294" s="21"/>
      <c r="G294" s="196">
        <v>130.32</v>
      </c>
      <c r="H294" s="222">
        <v>126.41</v>
      </c>
      <c r="I294" s="222">
        <v>113.77</v>
      </c>
      <c r="J294" s="222">
        <v>12.64</v>
      </c>
      <c r="K294" s="196">
        <v>125.76</v>
      </c>
      <c r="L294" s="196">
        <v>113.18</v>
      </c>
      <c r="M294" s="196">
        <v>12.58</v>
      </c>
      <c r="N294" s="196">
        <v>130.32</v>
      </c>
      <c r="O294" s="196">
        <v>125.11</v>
      </c>
      <c r="P294" s="196">
        <v>112.6</v>
      </c>
      <c r="Q294" s="196">
        <v>12.51</v>
      </c>
      <c r="R294" s="196">
        <v>125.11</v>
      </c>
      <c r="S294" s="196">
        <v>125.11</v>
      </c>
      <c r="T294" s="196">
        <v>112.6</v>
      </c>
      <c r="U294" s="196">
        <v>12.51</v>
      </c>
      <c r="V294" s="223">
        <f t="shared" si="66"/>
        <v>125.11</v>
      </c>
      <c r="W294" s="196">
        <f t="shared" si="67"/>
        <v>126.41</v>
      </c>
      <c r="X294" s="196"/>
    </row>
    <row r="295" spans="1:24" s="7" customFormat="1" ht="94.5" outlineLevel="1">
      <c r="A295" s="24" t="s">
        <v>477</v>
      </c>
      <c r="B295" s="20" t="s">
        <v>433</v>
      </c>
      <c r="C295" s="20" t="s">
        <v>434</v>
      </c>
      <c r="D295" s="20" t="s">
        <v>67</v>
      </c>
      <c r="E295" s="26" t="s">
        <v>1677</v>
      </c>
      <c r="F295" s="21"/>
      <c r="G295" s="196">
        <v>74</v>
      </c>
      <c r="H295" s="222">
        <v>71.78</v>
      </c>
      <c r="I295" s="222">
        <v>64.599999999999994</v>
      </c>
      <c r="J295" s="222">
        <v>7.18</v>
      </c>
      <c r="K295" s="196">
        <v>71.41</v>
      </c>
      <c r="L295" s="196">
        <v>64.27</v>
      </c>
      <c r="M295" s="196">
        <v>7.14</v>
      </c>
      <c r="N295" s="196">
        <v>74</v>
      </c>
      <c r="O295" s="196">
        <v>71.040000000000006</v>
      </c>
      <c r="P295" s="196">
        <v>63.940000000000005</v>
      </c>
      <c r="Q295" s="196">
        <v>7.1</v>
      </c>
      <c r="R295" s="196">
        <v>71.040000000000006</v>
      </c>
      <c r="S295" s="196">
        <v>71.040000000000006</v>
      </c>
      <c r="T295" s="196">
        <v>63.940000000000005</v>
      </c>
      <c r="U295" s="196">
        <v>7.1</v>
      </c>
      <c r="V295" s="223">
        <f t="shared" si="66"/>
        <v>71.040000000000006</v>
      </c>
      <c r="W295" s="196">
        <f t="shared" si="67"/>
        <v>71.78</v>
      </c>
      <c r="X295" s="196"/>
    </row>
    <row r="296" spans="1:24" s="7" customFormat="1" ht="110.25" outlineLevel="1">
      <c r="A296" s="24" t="s">
        <v>480</v>
      </c>
      <c r="B296" s="9" t="s">
        <v>547</v>
      </c>
      <c r="C296" s="9" t="s">
        <v>548</v>
      </c>
      <c r="D296" s="9" t="s">
        <v>67</v>
      </c>
      <c r="E296" s="41" t="s">
        <v>1677</v>
      </c>
      <c r="F296" s="21"/>
      <c r="G296" s="196">
        <v>48</v>
      </c>
      <c r="H296" s="222">
        <v>46.56</v>
      </c>
      <c r="I296" s="222">
        <v>41.9</v>
      </c>
      <c r="J296" s="222">
        <v>4.66</v>
      </c>
      <c r="K296" s="196">
        <v>46.32</v>
      </c>
      <c r="L296" s="196">
        <v>41.69</v>
      </c>
      <c r="M296" s="196">
        <v>4.63</v>
      </c>
      <c r="N296" s="196">
        <v>48</v>
      </c>
      <c r="O296" s="196">
        <v>46.08</v>
      </c>
      <c r="P296" s="196">
        <v>41.47</v>
      </c>
      <c r="Q296" s="196">
        <v>4.6100000000000003</v>
      </c>
      <c r="R296" s="196">
        <v>46.08</v>
      </c>
      <c r="S296" s="196">
        <v>46.08</v>
      </c>
      <c r="T296" s="196">
        <v>41.47</v>
      </c>
      <c r="U296" s="196">
        <v>4.6100000000000003</v>
      </c>
      <c r="V296" s="223">
        <f t="shared" si="66"/>
        <v>46.08</v>
      </c>
      <c r="W296" s="196">
        <f t="shared" si="67"/>
        <v>46.56</v>
      </c>
      <c r="X296" s="196"/>
    </row>
    <row r="297" spans="1:24" s="7" customFormat="1" ht="126" outlineLevel="1">
      <c r="A297" s="24" t="s">
        <v>482</v>
      </c>
      <c r="B297" s="9" t="s">
        <v>549</v>
      </c>
      <c r="C297" s="9" t="s">
        <v>550</v>
      </c>
      <c r="D297" s="9" t="s">
        <v>67</v>
      </c>
      <c r="E297" s="41" t="s">
        <v>1677</v>
      </c>
      <c r="F297" s="21"/>
      <c r="G297" s="196">
        <v>68</v>
      </c>
      <c r="H297" s="222">
        <v>65.959999999999994</v>
      </c>
      <c r="I297" s="222">
        <v>59.36</v>
      </c>
      <c r="J297" s="222">
        <v>6.6</v>
      </c>
      <c r="K297" s="196">
        <v>65.62</v>
      </c>
      <c r="L297" s="196">
        <v>59.06</v>
      </c>
      <c r="M297" s="196">
        <v>6.56</v>
      </c>
      <c r="N297" s="196">
        <v>68</v>
      </c>
      <c r="O297" s="196">
        <v>65.28</v>
      </c>
      <c r="P297" s="196">
        <v>58.75</v>
      </c>
      <c r="Q297" s="196">
        <v>6.53</v>
      </c>
      <c r="R297" s="196">
        <v>65.28</v>
      </c>
      <c r="S297" s="196">
        <v>65.28</v>
      </c>
      <c r="T297" s="196">
        <v>58.75</v>
      </c>
      <c r="U297" s="196">
        <v>6.53</v>
      </c>
      <c r="V297" s="223">
        <f t="shared" si="66"/>
        <v>65.28</v>
      </c>
      <c r="W297" s="196">
        <f t="shared" si="67"/>
        <v>65.959999999999994</v>
      </c>
      <c r="X297" s="196"/>
    </row>
    <row r="298" spans="1:24" s="7" customFormat="1" ht="78.75" outlineLevel="1">
      <c r="A298" s="24" t="s">
        <v>484</v>
      </c>
      <c r="B298" s="20" t="s">
        <v>457</v>
      </c>
      <c r="C298" s="20" t="s">
        <v>458</v>
      </c>
      <c r="D298" s="20" t="s">
        <v>67</v>
      </c>
      <c r="E298" s="41" t="s">
        <v>84</v>
      </c>
      <c r="F298" s="21"/>
      <c r="G298" s="196">
        <v>61.46</v>
      </c>
      <c r="H298" s="222">
        <v>59.62</v>
      </c>
      <c r="I298" s="222">
        <v>53.06</v>
      </c>
      <c r="J298" s="222">
        <v>6.56</v>
      </c>
      <c r="K298" s="196">
        <v>59.31</v>
      </c>
      <c r="L298" s="196">
        <v>52.79</v>
      </c>
      <c r="M298" s="196">
        <v>6.52</v>
      </c>
      <c r="N298" s="196">
        <v>61.46</v>
      </c>
      <c r="O298" s="196">
        <v>59</v>
      </c>
      <c r="P298" s="196">
        <v>52.51</v>
      </c>
      <c r="Q298" s="196">
        <v>6.49</v>
      </c>
      <c r="R298" s="196">
        <v>59</v>
      </c>
      <c r="S298" s="196">
        <v>59</v>
      </c>
      <c r="T298" s="196">
        <v>52.51</v>
      </c>
      <c r="U298" s="196">
        <v>6.49</v>
      </c>
      <c r="V298" s="223">
        <f t="shared" si="66"/>
        <v>59</v>
      </c>
      <c r="W298" s="196">
        <f t="shared" si="67"/>
        <v>59.62</v>
      </c>
      <c r="X298" s="196"/>
    </row>
    <row r="299" spans="1:24" s="7" customFormat="1" ht="78.75" outlineLevel="1">
      <c r="A299" s="169" t="s">
        <v>487</v>
      </c>
      <c r="B299" s="146" t="s">
        <v>460</v>
      </c>
      <c r="C299" s="146" t="s">
        <v>461</v>
      </c>
      <c r="D299" s="146" t="s">
        <v>67</v>
      </c>
      <c r="E299" s="153" t="s">
        <v>84</v>
      </c>
      <c r="F299" s="21"/>
      <c r="G299" s="196">
        <v>93.82</v>
      </c>
      <c r="H299" s="222">
        <v>91.01</v>
      </c>
      <c r="I299" s="222">
        <v>81</v>
      </c>
      <c r="J299" s="222">
        <v>10.01</v>
      </c>
      <c r="K299" s="196">
        <v>90.54</v>
      </c>
      <c r="L299" s="196">
        <v>80.58</v>
      </c>
      <c r="M299" s="196">
        <v>9.9600000000000009</v>
      </c>
      <c r="N299" s="196">
        <v>93.82</v>
      </c>
      <c r="O299" s="196">
        <v>90.07</v>
      </c>
      <c r="P299" s="196">
        <v>80.16</v>
      </c>
      <c r="Q299" s="196">
        <v>9.91</v>
      </c>
      <c r="R299" s="196">
        <v>90.07</v>
      </c>
      <c r="S299" s="196">
        <v>90.07</v>
      </c>
      <c r="T299" s="196">
        <v>80.16</v>
      </c>
      <c r="U299" s="196">
        <v>9.91</v>
      </c>
      <c r="V299" s="223">
        <f t="shared" si="66"/>
        <v>90.07</v>
      </c>
      <c r="W299" s="196">
        <f t="shared" si="67"/>
        <v>91.01</v>
      </c>
      <c r="X299" s="196"/>
    </row>
    <row r="300" spans="1:24" s="7" customFormat="1" ht="18.75" outlineLevel="1">
      <c r="A300" s="890" t="s">
        <v>525</v>
      </c>
      <c r="B300" s="891"/>
      <c r="C300" s="198"/>
      <c r="D300" s="198"/>
      <c r="E300" s="226"/>
      <c r="F300" s="21"/>
      <c r="G300" s="196"/>
      <c r="H300" s="222"/>
      <c r="I300" s="222"/>
      <c r="J300" s="222"/>
      <c r="K300" s="196"/>
      <c r="L300" s="196"/>
      <c r="M300" s="196"/>
      <c r="N300" s="196"/>
      <c r="O300" s="196"/>
      <c r="P300" s="196"/>
      <c r="Q300" s="196"/>
      <c r="R300" s="196"/>
      <c r="S300" s="196"/>
      <c r="T300" s="196"/>
      <c r="U300" s="196"/>
      <c r="V300" s="196"/>
      <c r="W300" s="223"/>
      <c r="X300" s="196"/>
    </row>
    <row r="301" spans="1:24" s="7" customFormat="1" ht="18.75" outlineLevel="1">
      <c r="A301" s="170" t="s">
        <v>489</v>
      </c>
      <c r="B301" s="171" t="s">
        <v>1015</v>
      </c>
      <c r="C301" s="171"/>
      <c r="D301" s="171"/>
      <c r="E301" s="236"/>
      <c r="F301" s="21"/>
      <c r="G301" s="196"/>
      <c r="H301" s="222"/>
      <c r="I301" s="222"/>
      <c r="J301" s="222"/>
      <c r="K301" s="196"/>
      <c r="L301" s="196"/>
      <c r="M301" s="196"/>
      <c r="N301" s="196"/>
      <c r="O301" s="196"/>
      <c r="P301" s="196"/>
      <c r="Q301" s="196"/>
      <c r="R301" s="196"/>
      <c r="S301" s="196"/>
      <c r="T301" s="196"/>
      <c r="U301" s="196"/>
      <c r="V301" s="196"/>
      <c r="W301" s="223"/>
      <c r="X301" s="196"/>
    </row>
    <row r="302" spans="1:24" s="7" customFormat="1" ht="94.5" outlineLevel="1">
      <c r="A302" s="40" t="s">
        <v>1204</v>
      </c>
      <c r="B302" s="2" t="s">
        <v>1011</v>
      </c>
      <c r="C302" s="2" t="s">
        <v>1687</v>
      </c>
      <c r="D302" s="2" t="s">
        <v>48</v>
      </c>
      <c r="E302" s="10"/>
      <c r="F302" s="21"/>
      <c r="G302" s="196">
        <v>1396.4780000000001</v>
      </c>
      <c r="H302" s="222">
        <v>1354.58</v>
      </c>
      <c r="I302" s="222">
        <v>1219.1199999999999</v>
      </c>
      <c r="J302" s="222">
        <v>135.46</v>
      </c>
      <c r="K302" s="196">
        <v>1347.6</v>
      </c>
      <c r="L302" s="196">
        <v>1212.8399999999999</v>
      </c>
      <c r="M302" s="196">
        <v>134.76</v>
      </c>
      <c r="N302" s="196">
        <v>1396.4780000000001</v>
      </c>
      <c r="O302" s="196">
        <v>1340.62</v>
      </c>
      <c r="P302" s="196">
        <v>1206.56</v>
      </c>
      <c r="Q302" s="196">
        <v>134.06</v>
      </c>
      <c r="R302" s="196">
        <v>1340.62</v>
      </c>
      <c r="S302" s="196">
        <v>1340.62</v>
      </c>
      <c r="T302" s="196">
        <v>1206.56</v>
      </c>
      <c r="U302" s="196">
        <v>134.06</v>
      </c>
      <c r="V302" s="223">
        <f t="shared" ref="V302:V312" si="68">MIN(H302,K302,O302,S302)</f>
        <v>1340.62</v>
      </c>
      <c r="W302" s="196">
        <f t="shared" ref="W302:W312" si="69">MAX(H302,K302,O302,S302)</f>
        <v>1354.58</v>
      </c>
      <c r="X302" s="196"/>
    </row>
    <row r="303" spans="1:24" s="7" customFormat="1" ht="141.75" outlineLevel="1">
      <c r="A303" s="40" t="s">
        <v>1205</v>
      </c>
      <c r="B303" s="2" t="s">
        <v>1108</v>
      </c>
      <c r="C303" s="2" t="s">
        <v>1109</v>
      </c>
      <c r="D303" s="2" t="s">
        <v>48</v>
      </c>
      <c r="E303" s="10"/>
      <c r="F303" s="21"/>
      <c r="G303" s="196">
        <v>2100</v>
      </c>
      <c r="H303" s="222">
        <v>2037</v>
      </c>
      <c r="I303" s="222">
        <v>1833.26</v>
      </c>
      <c r="J303" s="222">
        <v>203.74</v>
      </c>
      <c r="K303" s="196">
        <v>2026.5</v>
      </c>
      <c r="L303" s="196">
        <v>1823.81</v>
      </c>
      <c r="M303" s="196">
        <v>202.69</v>
      </c>
      <c r="N303" s="196">
        <v>2100</v>
      </c>
      <c r="O303" s="196">
        <v>2016</v>
      </c>
      <c r="P303" s="196">
        <v>1814.3600000000001</v>
      </c>
      <c r="Q303" s="196">
        <v>201.64</v>
      </c>
      <c r="R303" s="196">
        <v>2016</v>
      </c>
      <c r="S303" s="196">
        <v>2016</v>
      </c>
      <c r="T303" s="196">
        <v>1814.3600000000001</v>
      </c>
      <c r="U303" s="196">
        <v>201.64</v>
      </c>
      <c r="V303" s="223">
        <f t="shared" si="68"/>
        <v>2016</v>
      </c>
      <c r="W303" s="196">
        <f t="shared" si="69"/>
        <v>2037</v>
      </c>
      <c r="X303" s="196"/>
    </row>
    <row r="304" spans="1:24" s="7" customFormat="1" ht="94.5" outlineLevel="1">
      <c r="A304" s="40" t="s">
        <v>1206</v>
      </c>
      <c r="B304" s="2" t="s">
        <v>1012</v>
      </c>
      <c r="C304" s="2" t="s">
        <v>1013</v>
      </c>
      <c r="D304" s="2" t="s">
        <v>48</v>
      </c>
      <c r="E304" s="10"/>
      <c r="F304" s="21"/>
      <c r="G304" s="196">
        <v>355.66</v>
      </c>
      <c r="H304" s="222">
        <v>344.99</v>
      </c>
      <c r="I304" s="222">
        <v>310.49</v>
      </c>
      <c r="J304" s="222">
        <v>34.5</v>
      </c>
      <c r="K304" s="196">
        <v>343.21</v>
      </c>
      <c r="L304" s="196">
        <v>308.89</v>
      </c>
      <c r="M304" s="196">
        <v>34.32</v>
      </c>
      <c r="N304" s="196">
        <v>355.66</v>
      </c>
      <c r="O304" s="196">
        <v>341.43</v>
      </c>
      <c r="P304" s="196">
        <v>307.29000000000002</v>
      </c>
      <c r="Q304" s="196">
        <v>34.14</v>
      </c>
      <c r="R304" s="196">
        <v>341.43</v>
      </c>
      <c r="S304" s="196">
        <v>341.43</v>
      </c>
      <c r="T304" s="196">
        <v>307.29000000000002</v>
      </c>
      <c r="U304" s="196">
        <v>34.14</v>
      </c>
      <c r="V304" s="223">
        <f t="shared" si="68"/>
        <v>341.43</v>
      </c>
      <c r="W304" s="196">
        <f t="shared" si="69"/>
        <v>344.99</v>
      </c>
      <c r="X304" s="196"/>
    </row>
    <row r="305" spans="1:24" s="7" customFormat="1" ht="63" outlineLevel="1">
      <c r="A305" s="40" t="s">
        <v>1207</v>
      </c>
      <c r="B305" s="2" t="s">
        <v>1688</v>
      </c>
      <c r="C305" s="2" t="s">
        <v>1689</v>
      </c>
      <c r="D305" s="2" t="s">
        <v>48</v>
      </c>
      <c r="E305" s="10"/>
      <c r="F305" s="21"/>
      <c r="G305" s="196">
        <v>500</v>
      </c>
      <c r="H305" s="222">
        <v>485</v>
      </c>
      <c r="I305" s="222">
        <v>436.5</v>
      </c>
      <c r="J305" s="222">
        <v>48.5</v>
      </c>
      <c r="K305" s="196">
        <v>482.5</v>
      </c>
      <c r="L305" s="196">
        <v>434.25</v>
      </c>
      <c r="M305" s="196">
        <v>48.25</v>
      </c>
      <c r="N305" s="196">
        <v>500</v>
      </c>
      <c r="O305" s="196">
        <v>480</v>
      </c>
      <c r="P305" s="196">
        <v>432</v>
      </c>
      <c r="Q305" s="196">
        <v>48</v>
      </c>
      <c r="R305" s="196">
        <v>480</v>
      </c>
      <c r="S305" s="196">
        <v>480</v>
      </c>
      <c r="T305" s="196">
        <v>432</v>
      </c>
      <c r="U305" s="196">
        <v>48</v>
      </c>
      <c r="V305" s="223">
        <f t="shared" si="68"/>
        <v>480</v>
      </c>
      <c r="W305" s="196">
        <f t="shared" si="69"/>
        <v>485</v>
      </c>
      <c r="X305" s="196"/>
    </row>
    <row r="306" spans="1:24" s="7" customFormat="1" ht="63" outlineLevel="1">
      <c r="A306" s="40" t="s">
        <v>1208</v>
      </c>
      <c r="B306" s="2" t="s">
        <v>1690</v>
      </c>
      <c r="C306" s="2" t="s">
        <v>1691</v>
      </c>
      <c r="D306" s="2" t="s">
        <v>48</v>
      </c>
      <c r="E306" s="10"/>
      <c r="F306" s="21"/>
      <c r="G306" s="196">
        <v>1000</v>
      </c>
      <c r="H306" s="222">
        <v>970</v>
      </c>
      <c r="I306" s="222">
        <v>873</v>
      </c>
      <c r="J306" s="222">
        <v>97</v>
      </c>
      <c r="K306" s="196">
        <v>965</v>
      </c>
      <c r="L306" s="196">
        <v>868.5</v>
      </c>
      <c r="M306" s="196">
        <v>96.5</v>
      </c>
      <c r="N306" s="196">
        <v>1000</v>
      </c>
      <c r="O306" s="196">
        <v>960</v>
      </c>
      <c r="P306" s="196">
        <v>864</v>
      </c>
      <c r="Q306" s="196">
        <v>96</v>
      </c>
      <c r="R306" s="196">
        <v>960</v>
      </c>
      <c r="S306" s="196">
        <v>960</v>
      </c>
      <c r="T306" s="196">
        <v>864</v>
      </c>
      <c r="U306" s="196">
        <v>96</v>
      </c>
      <c r="V306" s="223">
        <f t="shared" si="68"/>
        <v>960</v>
      </c>
      <c r="W306" s="196">
        <f t="shared" si="69"/>
        <v>970</v>
      </c>
      <c r="X306" s="196"/>
    </row>
    <row r="307" spans="1:24" s="7" customFormat="1" ht="94.5" outlineLevel="1">
      <c r="A307" s="40" t="s">
        <v>1209</v>
      </c>
      <c r="B307" s="2" t="s">
        <v>1692</v>
      </c>
      <c r="C307" s="2" t="s">
        <v>1014</v>
      </c>
      <c r="D307" s="2" t="s">
        <v>48</v>
      </c>
      <c r="E307" s="10"/>
      <c r="F307" s="21"/>
      <c r="G307" s="196">
        <v>550</v>
      </c>
      <c r="H307" s="222">
        <v>533.5</v>
      </c>
      <c r="I307" s="222">
        <v>480.15</v>
      </c>
      <c r="J307" s="222">
        <v>53.35</v>
      </c>
      <c r="K307" s="196">
        <v>530.75</v>
      </c>
      <c r="L307" s="196">
        <v>477.67</v>
      </c>
      <c r="M307" s="196">
        <v>53.08</v>
      </c>
      <c r="N307" s="196">
        <v>550</v>
      </c>
      <c r="O307" s="196">
        <v>528</v>
      </c>
      <c r="P307" s="196">
        <v>475.2</v>
      </c>
      <c r="Q307" s="196">
        <v>52.8</v>
      </c>
      <c r="R307" s="196">
        <v>528</v>
      </c>
      <c r="S307" s="196">
        <v>528</v>
      </c>
      <c r="T307" s="196">
        <v>475.2</v>
      </c>
      <c r="U307" s="196">
        <v>52.8</v>
      </c>
      <c r="V307" s="223">
        <f t="shared" si="68"/>
        <v>528</v>
      </c>
      <c r="W307" s="196">
        <f t="shared" si="69"/>
        <v>533.5</v>
      </c>
      <c r="X307" s="196"/>
    </row>
    <row r="308" spans="1:24" s="7" customFormat="1" ht="78.75" outlineLevel="1">
      <c r="A308" s="40" t="s">
        <v>1210</v>
      </c>
      <c r="B308" s="2" t="s">
        <v>1020</v>
      </c>
      <c r="C308" s="2" t="s">
        <v>1693</v>
      </c>
      <c r="D308" s="2" t="s">
        <v>48</v>
      </c>
      <c r="E308" s="10"/>
      <c r="F308" s="21"/>
      <c r="G308" s="196">
        <v>1180.0619999999999</v>
      </c>
      <c r="H308" s="222">
        <v>1144.6600000000001</v>
      </c>
      <c r="I308" s="222">
        <v>1030.19</v>
      </c>
      <c r="J308" s="222">
        <v>114.47</v>
      </c>
      <c r="K308" s="196">
        <v>1138.76</v>
      </c>
      <c r="L308" s="196">
        <v>1024.8800000000001</v>
      </c>
      <c r="M308" s="196">
        <v>113.88</v>
      </c>
      <c r="N308" s="196">
        <v>1180.0619999999999</v>
      </c>
      <c r="O308" s="196">
        <v>1132.8599999999999</v>
      </c>
      <c r="P308" s="196">
        <v>1019.5699999999999</v>
      </c>
      <c r="Q308" s="196">
        <v>113.29</v>
      </c>
      <c r="R308" s="196">
        <v>1132.8599999999999</v>
      </c>
      <c r="S308" s="196">
        <v>1132.8599999999999</v>
      </c>
      <c r="T308" s="196">
        <v>1019.5699999999999</v>
      </c>
      <c r="U308" s="196">
        <v>113.29</v>
      </c>
      <c r="V308" s="223">
        <f t="shared" si="68"/>
        <v>1132.8599999999999</v>
      </c>
      <c r="W308" s="196">
        <f t="shared" si="69"/>
        <v>1144.6600000000001</v>
      </c>
      <c r="X308" s="196"/>
    </row>
    <row r="309" spans="1:24" s="7" customFormat="1" ht="47.25" outlineLevel="1">
      <c r="A309" s="40" t="s">
        <v>1211</v>
      </c>
      <c r="B309" s="2" t="s">
        <v>1694</v>
      </c>
      <c r="C309" s="2" t="s">
        <v>1695</v>
      </c>
      <c r="D309" s="2" t="s">
        <v>48</v>
      </c>
      <c r="E309" s="10"/>
      <c r="F309" s="21" t="str">
        <f>VLOOKUP(A309,'[3]Калькулятор Индексации '!$A$12:$I$188,9,FALSE)</f>
        <v>Индексация</v>
      </c>
      <c r="G309" s="196">
        <v>2456.2999999999997</v>
      </c>
      <c r="H309" s="222">
        <v>2382.61</v>
      </c>
      <c r="I309" s="222">
        <v>2120.52</v>
      </c>
      <c r="J309" s="222">
        <v>262.08999999999997</v>
      </c>
      <c r="K309" s="196">
        <v>2370.33</v>
      </c>
      <c r="L309" s="196">
        <v>2109.59</v>
      </c>
      <c r="M309" s="196">
        <v>260.74</v>
      </c>
      <c r="N309" s="196">
        <v>2456.2999999999997</v>
      </c>
      <c r="O309" s="196">
        <v>2358.0500000000002</v>
      </c>
      <c r="P309" s="196">
        <v>2098.6600000000003</v>
      </c>
      <c r="Q309" s="196">
        <v>259.39</v>
      </c>
      <c r="R309" s="196">
        <v>2358.0500000000002</v>
      </c>
      <c r="S309" s="196">
        <v>2358.0500000000002</v>
      </c>
      <c r="T309" s="196">
        <v>2098.6600000000003</v>
      </c>
      <c r="U309" s="196">
        <v>259.39</v>
      </c>
      <c r="V309" s="223">
        <f t="shared" si="68"/>
        <v>2358.0500000000002</v>
      </c>
      <c r="W309" s="196">
        <f t="shared" si="69"/>
        <v>2382.61</v>
      </c>
      <c r="X309" s="196"/>
    </row>
    <row r="310" spans="1:24" s="7" customFormat="1" outlineLevel="1">
      <c r="A310" s="40" t="s">
        <v>1212</v>
      </c>
      <c r="B310" s="2" t="s">
        <v>1696</v>
      </c>
      <c r="C310" s="2" t="s">
        <v>1697</v>
      </c>
      <c r="D310" s="2" t="s">
        <v>48</v>
      </c>
      <c r="E310" s="10"/>
      <c r="F310" s="21"/>
      <c r="G310" s="196">
        <v>679.08</v>
      </c>
      <c r="H310" s="222">
        <v>658.71</v>
      </c>
      <c r="I310" s="222">
        <v>658.71</v>
      </c>
      <c r="J310" s="222">
        <v>0</v>
      </c>
      <c r="K310" s="196">
        <v>655.30999999999995</v>
      </c>
      <c r="L310" s="196">
        <v>655.30999999999995</v>
      </c>
      <c r="M310" s="196">
        <v>0</v>
      </c>
      <c r="N310" s="196">
        <v>679.08</v>
      </c>
      <c r="O310" s="196">
        <v>651.91999999999996</v>
      </c>
      <c r="P310" s="196">
        <v>651.91999999999996</v>
      </c>
      <c r="Q310" s="196">
        <v>0</v>
      </c>
      <c r="R310" s="196">
        <v>651.91999999999996</v>
      </c>
      <c r="S310" s="196">
        <v>651.91999999999996</v>
      </c>
      <c r="T310" s="196">
        <v>651.91999999999996</v>
      </c>
      <c r="U310" s="196">
        <v>0</v>
      </c>
      <c r="V310" s="223">
        <f t="shared" si="68"/>
        <v>651.91999999999996</v>
      </c>
      <c r="W310" s="196">
        <f t="shared" si="69"/>
        <v>658.71</v>
      </c>
      <c r="X310" s="196"/>
    </row>
    <row r="311" spans="1:24" s="7" customFormat="1" outlineLevel="1">
      <c r="A311" s="40" t="s">
        <v>1213</v>
      </c>
      <c r="B311" s="20" t="s">
        <v>912</v>
      </c>
      <c r="C311" s="20" t="s">
        <v>1307</v>
      </c>
      <c r="D311" s="20" t="s">
        <v>48</v>
      </c>
      <c r="E311" s="26" t="s">
        <v>84</v>
      </c>
      <c r="F311" s="21"/>
      <c r="G311" s="196">
        <v>20</v>
      </c>
      <c r="H311" s="222">
        <v>19.399999999999999</v>
      </c>
      <c r="I311" s="222">
        <v>19.399999999999999</v>
      </c>
      <c r="J311" s="222">
        <v>0</v>
      </c>
      <c r="K311" s="196">
        <v>19.3</v>
      </c>
      <c r="L311" s="196">
        <v>19.3</v>
      </c>
      <c r="M311" s="196">
        <v>0</v>
      </c>
      <c r="N311" s="196">
        <v>20</v>
      </c>
      <c r="O311" s="196">
        <v>19.2</v>
      </c>
      <c r="P311" s="196">
        <v>19.2</v>
      </c>
      <c r="Q311" s="196">
        <v>0</v>
      </c>
      <c r="R311" s="196">
        <v>19.2</v>
      </c>
      <c r="S311" s="196">
        <v>19.2</v>
      </c>
      <c r="T311" s="196">
        <v>19.2</v>
      </c>
      <c r="U311" s="196">
        <v>0</v>
      </c>
      <c r="V311" s="223">
        <f t="shared" si="68"/>
        <v>19.2</v>
      </c>
      <c r="W311" s="196">
        <f t="shared" si="69"/>
        <v>19.399999999999999</v>
      </c>
      <c r="X311" s="196"/>
    </row>
    <row r="312" spans="1:24" s="7" customFormat="1" ht="31.5" outlineLevel="1">
      <c r="A312" s="40" t="s">
        <v>1306</v>
      </c>
      <c r="B312" s="20" t="s">
        <v>1308</v>
      </c>
      <c r="C312" s="20" t="s">
        <v>1309</v>
      </c>
      <c r="D312" s="20" t="s">
        <v>48</v>
      </c>
      <c r="E312" s="26"/>
      <c r="F312" s="21"/>
      <c r="G312" s="196">
        <v>70</v>
      </c>
      <c r="H312" s="222">
        <v>67.900000000000006</v>
      </c>
      <c r="I312" s="222">
        <v>67.900000000000006</v>
      </c>
      <c r="J312" s="222">
        <v>0</v>
      </c>
      <c r="K312" s="196">
        <v>67.55</v>
      </c>
      <c r="L312" s="196">
        <v>67.55</v>
      </c>
      <c r="M312" s="196">
        <v>0</v>
      </c>
      <c r="N312" s="196">
        <v>70</v>
      </c>
      <c r="O312" s="196">
        <v>67.2</v>
      </c>
      <c r="P312" s="196">
        <v>67.2</v>
      </c>
      <c r="Q312" s="196">
        <v>0</v>
      </c>
      <c r="R312" s="196">
        <v>67.2</v>
      </c>
      <c r="S312" s="196">
        <v>67.2</v>
      </c>
      <c r="T312" s="196">
        <v>67.2</v>
      </c>
      <c r="U312" s="196">
        <v>0</v>
      </c>
      <c r="V312" s="223">
        <f t="shared" si="68"/>
        <v>67.2</v>
      </c>
      <c r="W312" s="196">
        <f t="shared" si="69"/>
        <v>67.900000000000006</v>
      </c>
      <c r="X312" s="196"/>
    </row>
    <row r="313" spans="1:24" s="7" customFormat="1" outlineLevel="1">
      <c r="A313" s="40" t="s">
        <v>491</v>
      </c>
      <c r="B313" s="150" t="s">
        <v>1115</v>
      </c>
      <c r="C313" s="150"/>
      <c r="D313" s="150"/>
      <c r="E313" s="26"/>
      <c r="F313" s="21"/>
      <c r="G313" s="229"/>
      <c r="H313" s="222"/>
      <c r="I313" s="222"/>
      <c r="J313" s="222"/>
      <c r="K313" s="229"/>
      <c r="L313" s="229"/>
      <c r="M313" s="229"/>
      <c r="N313" s="229"/>
      <c r="O313" s="229"/>
      <c r="P313" s="229"/>
      <c r="Q313" s="229"/>
      <c r="R313" s="229"/>
      <c r="S313" s="229"/>
      <c r="T313" s="229"/>
      <c r="U313" s="229"/>
      <c r="V313" s="229"/>
      <c r="W313" s="223"/>
      <c r="X313" s="229"/>
    </row>
    <row r="314" spans="1:24" s="7" customFormat="1" ht="110.25" outlineLevel="1">
      <c r="A314" s="40" t="s">
        <v>1112</v>
      </c>
      <c r="B314" s="20" t="s">
        <v>1116</v>
      </c>
      <c r="C314" s="20" t="s">
        <v>1117</v>
      </c>
      <c r="D314" s="20" t="s">
        <v>48</v>
      </c>
      <c r="E314" s="26" t="s">
        <v>84</v>
      </c>
      <c r="F314" s="21"/>
      <c r="G314" s="229">
        <v>850</v>
      </c>
      <c r="H314" s="222">
        <v>824.5</v>
      </c>
      <c r="I314" s="222">
        <v>824.5</v>
      </c>
      <c r="J314" s="222">
        <v>0</v>
      </c>
      <c r="K314" s="229">
        <v>820.25</v>
      </c>
      <c r="L314" s="229">
        <v>820.25</v>
      </c>
      <c r="M314" s="229">
        <v>0</v>
      </c>
      <c r="N314" s="229">
        <v>850</v>
      </c>
      <c r="O314" s="229">
        <v>816</v>
      </c>
      <c r="P314" s="229">
        <v>816</v>
      </c>
      <c r="Q314" s="229">
        <v>0</v>
      </c>
      <c r="R314" s="229">
        <v>816</v>
      </c>
      <c r="S314" s="229">
        <v>816</v>
      </c>
      <c r="T314" s="229">
        <v>816</v>
      </c>
      <c r="U314" s="229">
        <v>0</v>
      </c>
      <c r="V314" s="223">
        <f t="shared" ref="V314:V330" si="70">MIN(H314,K314,O314,S314)</f>
        <v>816</v>
      </c>
      <c r="W314" s="196">
        <f t="shared" ref="W314:W330" si="71">MAX(H314,K314,O314,S314)</f>
        <v>824.5</v>
      </c>
      <c r="X314" s="229"/>
    </row>
    <row r="315" spans="1:24" s="7" customFormat="1" ht="126" outlineLevel="1">
      <c r="A315" s="40" t="s">
        <v>1113</v>
      </c>
      <c r="B315" s="20" t="s">
        <v>1698</v>
      </c>
      <c r="C315" s="20" t="s">
        <v>1118</v>
      </c>
      <c r="D315" s="20" t="s">
        <v>48</v>
      </c>
      <c r="E315" s="26"/>
      <c r="F315" s="21"/>
      <c r="G315" s="229">
        <v>350</v>
      </c>
      <c r="H315" s="222">
        <v>339.5</v>
      </c>
      <c r="I315" s="222">
        <v>339.5</v>
      </c>
      <c r="J315" s="222">
        <v>0</v>
      </c>
      <c r="K315" s="229">
        <v>337.75</v>
      </c>
      <c r="L315" s="229">
        <v>337.75</v>
      </c>
      <c r="M315" s="229">
        <v>0</v>
      </c>
      <c r="N315" s="229">
        <v>350</v>
      </c>
      <c r="O315" s="229">
        <v>336</v>
      </c>
      <c r="P315" s="229">
        <v>336</v>
      </c>
      <c r="Q315" s="229">
        <v>0</v>
      </c>
      <c r="R315" s="229">
        <v>336</v>
      </c>
      <c r="S315" s="229">
        <v>336</v>
      </c>
      <c r="T315" s="229">
        <v>336</v>
      </c>
      <c r="U315" s="229">
        <v>0</v>
      </c>
      <c r="V315" s="223">
        <f t="shared" si="70"/>
        <v>336</v>
      </c>
      <c r="W315" s="196">
        <f t="shared" si="71"/>
        <v>339.5</v>
      </c>
      <c r="X315" s="229"/>
    </row>
    <row r="316" spans="1:24" s="7" customFormat="1" ht="126" outlineLevel="1">
      <c r="A316" s="40" t="s">
        <v>1114</v>
      </c>
      <c r="B316" s="20" t="s">
        <v>1699</v>
      </c>
      <c r="C316" s="20" t="s">
        <v>1119</v>
      </c>
      <c r="D316" s="20" t="s">
        <v>48</v>
      </c>
      <c r="E316" s="26"/>
      <c r="F316" s="21"/>
      <c r="G316" s="229">
        <v>630</v>
      </c>
      <c r="H316" s="222">
        <v>611.1</v>
      </c>
      <c r="I316" s="222">
        <v>611.1</v>
      </c>
      <c r="J316" s="222">
        <v>0</v>
      </c>
      <c r="K316" s="229">
        <v>607.95000000000005</v>
      </c>
      <c r="L316" s="229">
        <v>607.95000000000005</v>
      </c>
      <c r="M316" s="229">
        <v>0</v>
      </c>
      <c r="N316" s="229">
        <v>630</v>
      </c>
      <c r="O316" s="229">
        <v>604.79999999999995</v>
      </c>
      <c r="P316" s="229">
        <v>604.79999999999995</v>
      </c>
      <c r="Q316" s="229">
        <v>0</v>
      </c>
      <c r="R316" s="229">
        <v>604.79999999999995</v>
      </c>
      <c r="S316" s="229">
        <v>604.79999999999995</v>
      </c>
      <c r="T316" s="229">
        <v>604.79999999999995</v>
      </c>
      <c r="U316" s="229">
        <v>0</v>
      </c>
      <c r="V316" s="223">
        <f t="shared" si="70"/>
        <v>604.79999999999995</v>
      </c>
      <c r="W316" s="196">
        <f t="shared" si="71"/>
        <v>611.1</v>
      </c>
      <c r="X316" s="229"/>
    </row>
    <row r="317" spans="1:24" s="7" customFormat="1" ht="173.25" outlineLevel="1">
      <c r="A317" s="152" t="s">
        <v>492</v>
      </c>
      <c r="B317" s="20" t="s">
        <v>436</v>
      </c>
      <c r="C317" s="20" t="s">
        <v>437</v>
      </c>
      <c r="D317" s="20" t="s">
        <v>48</v>
      </c>
      <c r="E317" s="43" t="s">
        <v>84</v>
      </c>
      <c r="F317" s="21"/>
      <c r="G317" s="229">
        <v>5200</v>
      </c>
      <c r="H317" s="222">
        <v>5044</v>
      </c>
      <c r="I317" s="222">
        <v>4539.6000000000004</v>
      </c>
      <c r="J317" s="222">
        <v>504.4</v>
      </c>
      <c r="K317" s="229">
        <v>5018</v>
      </c>
      <c r="L317" s="229">
        <v>4516.2</v>
      </c>
      <c r="M317" s="229">
        <v>501.8</v>
      </c>
      <c r="N317" s="229">
        <v>5200</v>
      </c>
      <c r="O317" s="229">
        <v>4992</v>
      </c>
      <c r="P317" s="229">
        <v>4492.8</v>
      </c>
      <c r="Q317" s="229">
        <v>499.2</v>
      </c>
      <c r="R317" s="229">
        <v>4992</v>
      </c>
      <c r="S317" s="229">
        <v>4992</v>
      </c>
      <c r="T317" s="229">
        <v>4492.8</v>
      </c>
      <c r="U317" s="229">
        <v>499.2</v>
      </c>
      <c r="V317" s="223">
        <f t="shared" si="70"/>
        <v>4992</v>
      </c>
      <c r="W317" s="196">
        <f t="shared" si="71"/>
        <v>5044</v>
      </c>
      <c r="X317" s="229"/>
    </row>
    <row r="318" spans="1:24" s="7" customFormat="1" ht="141.75" outlineLevel="1">
      <c r="A318" s="40" t="s">
        <v>494</v>
      </c>
      <c r="B318" s="20" t="s">
        <v>439</v>
      </c>
      <c r="C318" s="20" t="s">
        <v>440</v>
      </c>
      <c r="D318" s="20" t="s">
        <v>48</v>
      </c>
      <c r="E318" s="43" t="s">
        <v>84</v>
      </c>
      <c r="F318" s="21"/>
      <c r="G318" s="229">
        <v>4763.3900000000003</v>
      </c>
      <c r="H318" s="222">
        <v>4620.49</v>
      </c>
      <c r="I318" s="222">
        <v>4158.4399999999996</v>
      </c>
      <c r="J318" s="222">
        <v>462.05</v>
      </c>
      <c r="K318" s="229">
        <v>4596.67</v>
      </c>
      <c r="L318" s="229">
        <v>4137</v>
      </c>
      <c r="M318" s="229">
        <v>459.67</v>
      </c>
      <c r="N318" s="229">
        <v>4763.3900000000003</v>
      </c>
      <c r="O318" s="229">
        <v>4572.8500000000004</v>
      </c>
      <c r="P318" s="229">
        <v>4115.5600000000004</v>
      </c>
      <c r="Q318" s="229">
        <v>457.29</v>
      </c>
      <c r="R318" s="229">
        <v>4572.8500000000004</v>
      </c>
      <c r="S318" s="229">
        <v>4572.8500000000004</v>
      </c>
      <c r="T318" s="229">
        <v>4115.5600000000004</v>
      </c>
      <c r="U318" s="229">
        <v>457.29</v>
      </c>
      <c r="V318" s="223">
        <f t="shared" si="70"/>
        <v>4572.8500000000004</v>
      </c>
      <c r="W318" s="196">
        <f t="shared" si="71"/>
        <v>4620.49</v>
      </c>
      <c r="X318" s="229"/>
    </row>
    <row r="319" spans="1:24" s="7" customFormat="1" ht="47.25" outlineLevel="1">
      <c r="A319" s="152" t="s">
        <v>495</v>
      </c>
      <c r="B319" s="20" t="s">
        <v>478</v>
      </c>
      <c r="C319" s="20" t="s">
        <v>479</v>
      </c>
      <c r="D319" s="20" t="s">
        <v>67</v>
      </c>
      <c r="E319" s="26" t="s">
        <v>84</v>
      </c>
      <c r="F319" s="21"/>
      <c r="G319" s="229">
        <v>357.18</v>
      </c>
      <c r="H319" s="222">
        <v>346.46</v>
      </c>
      <c r="I319" s="222">
        <v>311.81</v>
      </c>
      <c r="J319" s="222">
        <v>34.65</v>
      </c>
      <c r="K319" s="229">
        <v>344.68</v>
      </c>
      <c r="L319" s="229">
        <v>310.20999999999998</v>
      </c>
      <c r="M319" s="229">
        <v>34.47</v>
      </c>
      <c r="N319" s="229">
        <v>357.18</v>
      </c>
      <c r="O319" s="229">
        <v>342.89</v>
      </c>
      <c r="P319" s="229">
        <v>308.59999999999997</v>
      </c>
      <c r="Q319" s="229">
        <v>34.29</v>
      </c>
      <c r="R319" s="229">
        <v>342.89</v>
      </c>
      <c r="S319" s="229">
        <v>342.89</v>
      </c>
      <c r="T319" s="229">
        <v>308.59999999999997</v>
      </c>
      <c r="U319" s="229">
        <v>34.29</v>
      </c>
      <c r="V319" s="223">
        <f t="shared" si="70"/>
        <v>342.89</v>
      </c>
      <c r="W319" s="196">
        <f t="shared" si="71"/>
        <v>346.46</v>
      </c>
      <c r="X319" s="229"/>
    </row>
    <row r="320" spans="1:24" s="7" customFormat="1" ht="94.5" outlineLevel="1">
      <c r="A320" s="40" t="s">
        <v>551</v>
      </c>
      <c r="B320" s="20" t="s">
        <v>447</v>
      </c>
      <c r="C320" s="20" t="s">
        <v>448</v>
      </c>
      <c r="D320" s="20" t="s">
        <v>449</v>
      </c>
      <c r="E320" s="26"/>
      <c r="F320" s="21"/>
      <c r="G320" s="229">
        <v>3607.1</v>
      </c>
      <c r="H320" s="222">
        <v>3498.89</v>
      </c>
      <c r="I320" s="222">
        <v>3148.86</v>
      </c>
      <c r="J320" s="222">
        <v>350.03</v>
      </c>
      <c r="K320" s="229">
        <v>3480.85</v>
      </c>
      <c r="L320" s="229">
        <v>3132.63</v>
      </c>
      <c r="M320" s="229">
        <v>348.22</v>
      </c>
      <c r="N320" s="229">
        <v>3607.1</v>
      </c>
      <c r="O320" s="229">
        <v>3462.82</v>
      </c>
      <c r="P320" s="229">
        <v>3116.4</v>
      </c>
      <c r="Q320" s="229">
        <v>346.42</v>
      </c>
      <c r="R320" s="229">
        <v>3462.82</v>
      </c>
      <c r="S320" s="229">
        <v>3462.82</v>
      </c>
      <c r="T320" s="229">
        <v>3116.4</v>
      </c>
      <c r="U320" s="229">
        <v>346.42</v>
      </c>
      <c r="V320" s="223">
        <f t="shared" si="70"/>
        <v>3462.82</v>
      </c>
      <c r="W320" s="196">
        <f t="shared" si="71"/>
        <v>3498.89</v>
      </c>
      <c r="X320" s="229"/>
    </row>
    <row r="321" spans="1:24" s="7" customFormat="1" ht="141.75" outlineLevel="1">
      <c r="A321" s="152" t="s">
        <v>552</v>
      </c>
      <c r="B321" s="20" t="s">
        <v>1700</v>
      </c>
      <c r="C321" s="20" t="s">
        <v>969</v>
      </c>
      <c r="D321" s="20" t="s">
        <v>67</v>
      </c>
      <c r="E321" s="41" t="s">
        <v>907</v>
      </c>
      <c r="F321" s="21"/>
      <c r="G321" s="229">
        <v>65.680000000000007</v>
      </c>
      <c r="H321" s="222">
        <v>63.71</v>
      </c>
      <c r="I321" s="222">
        <v>56.71</v>
      </c>
      <c r="J321" s="222">
        <v>7</v>
      </c>
      <c r="K321" s="229">
        <v>63.38</v>
      </c>
      <c r="L321" s="229">
        <v>56.41</v>
      </c>
      <c r="M321" s="229">
        <v>6.97</v>
      </c>
      <c r="N321" s="229">
        <v>65.680000000000007</v>
      </c>
      <c r="O321" s="229">
        <v>63.05</v>
      </c>
      <c r="P321" s="229">
        <v>56.12</v>
      </c>
      <c r="Q321" s="229">
        <v>6.93</v>
      </c>
      <c r="R321" s="229">
        <v>63.05</v>
      </c>
      <c r="S321" s="229">
        <v>63.05</v>
      </c>
      <c r="T321" s="229">
        <v>56.12</v>
      </c>
      <c r="U321" s="229">
        <v>6.93</v>
      </c>
      <c r="V321" s="223">
        <f t="shared" si="70"/>
        <v>63.05</v>
      </c>
      <c r="W321" s="196">
        <f t="shared" si="71"/>
        <v>63.71</v>
      </c>
      <c r="X321" s="229"/>
    </row>
    <row r="322" spans="1:24" s="7" customFormat="1" ht="141.75" outlineLevel="1">
      <c r="A322" s="40" t="s">
        <v>553</v>
      </c>
      <c r="B322" s="20" t="s">
        <v>1701</v>
      </c>
      <c r="C322" s="20" t="s">
        <v>968</v>
      </c>
      <c r="D322" s="20" t="s">
        <v>67</v>
      </c>
      <c r="E322" s="41" t="s">
        <v>907</v>
      </c>
      <c r="F322" s="21"/>
      <c r="G322" s="229">
        <v>47.19</v>
      </c>
      <c r="H322" s="222">
        <v>45.77</v>
      </c>
      <c r="I322" s="222">
        <v>40.74</v>
      </c>
      <c r="J322" s="222">
        <v>5.03</v>
      </c>
      <c r="K322" s="229">
        <v>45.54</v>
      </c>
      <c r="L322" s="229">
        <v>40.53</v>
      </c>
      <c r="M322" s="229">
        <v>5.01</v>
      </c>
      <c r="N322" s="229">
        <v>47.19</v>
      </c>
      <c r="O322" s="229">
        <v>45.3</v>
      </c>
      <c r="P322" s="229">
        <v>40.319999999999993</v>
      </c>
      <c r="Q322" s="229">
        <v>4.9800000000000004</v>
      </c>
      <c r="R322" s="229">
        <v>45.3</v>
      </c>
      <c r="S322" s="229">
        <v>45.3</v>
      </c>
      <c r="T322" s="229">
        <v>40.319999999999993</v>
      </c>
      <c r="U322" s="229">
        <v>4.9800000000000004</v>
      </c>
      <c r="V322" s="223">
        <f t="shared" si="70"/>
        <v>45.3</v>
      </c>
      <c r="W322" s="196">
        <f t="shared" si="71"/>
        <v>45.77</v>
      </c>
      <c r="X322" s="229"/>
    </row>
    <row r="323" spans="1:24" s="7" customFormat="1" ht="141.75" outlineLevel="1">
      <c r="A323" s="152" t="s">
        <v>554</v>
      </c>
      <c r="B323" s="20" t="s">
        <v>1702</v>
      </c>
      <c r="C323" s="20" t="s">
        <v>481</v>
      </c>
      <c r="D323" s="20" t="s">
        <v>67</v>
      </c>
      <c r="E323" s="26" t="s">
        <v>907</v>
      </c>
      <c r="F323" s="21"/>
      <c r="G323" s="229">
        <v>74.91</v>
      </c>
      <c r="H323" s="222">
        <v>72.66</v>
      </c>
      <c r="I323" s="222">
        <v>65.39</v>
      </c>
      <c r="J323" s="222">
        <v>7.27</v>
      </c>
      <c r="K323" s="229">
        <v>72.290000000000006</v>
      </c>
      <c r="L323" s="229">
        <v>65.06</v>
      </c>
      <c r="M323" s="229">
        <v>7.23</v>
      </c>
      <c r="N323" s="229">
        <v>74.91</v>
      </c>
      <c r="O323" s="229">
        <v>71.91</v>
      </c>
      <c r="P323" s="229">
        <v>64.72</v>
      </c>
      <c r="Q323" s="229">
        <v>7.19</v>
      </c>
      <c r="R323" s="229">
        <v>71.91</v>
      </c>
      <c r="S323" s="229">
        <v>71.91</v>
      </c>
      <c r="T323" s="229">
        <v>64.72</v>
      </c>
      <c r="U323" s="229">
        <v>7.19</v>
      </c>
      <c r="V323" s="223">
        <f t="shared" si="70"/>
        <v>71.91</v>
      </c>
      <c r="W323" s="196">
        <f t="shared" si="71"/>
        <v>72.66</v>
      </c>
      <c r="X323" s="229"/>
    </row>
    <row r="324" spans="1:24" s="7" customFormat="1" ht="47.25" outlineLevel="1">
      <c r="A324" s="40" t="s">
        <v>555</v>
      </c>
      <c r="B324" s="2" t="s">
        <v>68</v>
      </c>
      <c r="C324" s="2" t="s">
        <v>69</v>
      </c>
      <c r="D324" s="2" t="s">
        <v>48</v>
      </c>
      <c r="E324" s="10" t="s">
        <v>84</v>
      </c>
      <c r="F324" s="21"/>
      <c r="G324" s="196">
        <v>387.16</v>
      </c>
      <c r="H324" s="222">
        <v>375.55</v>
      </c>
      <c r="I324" s="222">
        <v>338</v>
      </c>
      <c r="J324" s="222">
        <v>37.549999999999997</v>
      </c>
      <c r="K324" s="196">
        <v>373.61</v>
      </c>
      <c r="L324" s="196">
        <v>336.25</v>
      </c>
      <c r="M324" s="196">
        <v>37.36</v>
      </c>
      <c r="N324" s="196">
        <v>387.16</v>
      </c>
      <c r="O324" s="196">
        <v>371.67</v>
      </c>
      <c r="P324" s="196">
        <v>334.5</v>
      </c>
      <c r="Q324" s="196">
        <v>37.17</v>
      </c>
      <c r="R324" s="196">
        <v>371.67</v>
      </c>
      <c r="S324" s="196">
        <v>371.67</v>
      </c>
      <c r="T324" s="196">
        <v>334.5</v>
      </c>
      <c r="U324" s="196">
        <v>37.17</v>
      </c>
      <c r="V324" s="223">
        <f t="shared" si="70"/>
        <v>371.67</v>
      </c>
      <c r="W324" s="196">
        <f t="shared" si="71"/>
        <v>375.55</v>
      </c>
      <c r="X324" s="196"/>
    </row>
    <row r="325" spans="1:24" s="7" customFormat="1" ht="47.25" outlineLevel="1">
      <c r="A325" s="152" t="s">
        <v>556</v>
      </c>
      <c r="B325" s="20" t="s">
        <v>488</v>
      </c>
      <c r="C325" s="20" t="s">
        <v>1703</v>
      </c>
      <c r="D325" s="20" t="s">
        <v>48</v>
      </c>
      <c r="E325" s="26" t="s">
        <v>84</v>
      </c>
      <c r="F325" s="21"/>
      <c r="G325" s="196">
        <v>152.5</v>
      </c>
      <c r="H325" s="222">
        <v>147.93</v>
      </c>
      <c r="I325" s="222">
        <v>147.93</v>
      </c>
      <c r="J325" s="222">
        <v>0</v>
      </c>
      <c r="K325" s="196">
        <v>147.16</v>
      </c>
      <c r="L325" s="196">
        <v>147.16</v>
      </c>
      <c r="M325" s="196">
        <v>0</v>
      </c>
      <c r="N325" s="196">
        <v>152.5</v>
      </c>
      <c r="O325" s="196">
        <v>146.4</v>
      </c>
      <c r="P325" s="196">
        <v>146.4</v>
      </c>
      <c r="Q325" s="196">
        <v>0</v>
      </c>
      <c r="R325" s="196">
        <v>146.4</v>
      </c>
      <c r="S325" s="196">
        <v>146.4</v>
      </c>
      <c r="T325" s="196">
        <v>146.4</v>
      </c>
      <c r="U325" s="196">
        <v>0</v>
      </c>
      <c r="V325" s="223">
        <f t="shared" si="70"/>
        <v>146.4</v>
      </c>
      <c r="W325" s="196">
        <f t="shared" si="71"/>
        <v>147.93</v>
      </c>
      <c r="X325" s="196"/>
    </row>
    <row r="326" spans="1:24" s="7" customFormat="1" ht="31.5" outlineLevel="1">
      <c r="A326" s="40" t="s">
        <v>557</v>
      </c>
      <c r="B326" s="20" t="s">
        <v>257</v>
      </c>
      <c r="C326" s="20" t="s">
        <v>483</v>
      </c>
      <c r="D326" s="20" t="s">
        <v>48</v>
      </c>
      <c r="E326" s="26" t="s">
        <v>84</v>
      </c>
      <c r="F326" s="21"/>
      <c r="G326" s="196">
        <v>134.63999999999999</v>
      </c>
      <c r="H326" s="222">
        <v>130.6</v>
      </c>
      <c r="I326" s="222">
        <v>130.6</v>
      </c>
      <c r="J326" s="222">
        <v>0</v>
      </c>
      <c r="K326" s="196">
        <v>129.93</v>
      </c>
      <c r="L326" s="196">
        <v>129.93</v>
      </c>
      <c r="M326" s="196">
        <v>0</v>
      </c>
      <c r="N326" s="196">
        <v>134.63999999999999</v>
      </c>
      <c r="O326" s="196">
        <v>129.25</v>
      </c>
      <c r="P326" s="196">
        <v>129.25</v>
      </c>
      <c r="Q326" s="196">
        <v>0</v>
      </c>
      <c r="R326" s="196">
        <v>129.25</v>
      </c>
      <c r="S326" s="196">
        <v>129.25</v>
      </c>
      <c r="T326" s="196">
        <v>129.25</v>
      </c>
      <c r="U326" s="196">
        <v>0</v>
      </c>
      <c r="V326" s="223">
        <f t="shared" si="70"/>
        <v>129.25</v>
      </c>
      <c r="W326" s="196">
        <f t="shared" si="71"/>
        <v>130.6</v>
      </c>
      <c r="X326" s="196"/>
    </row>
    <row r="327" spans="1:24" s="7" customFormat="1" ht="31.5" outlineLevel="1">
      <c r="A327" s="152" t="s">
        <v>558</v>
      </c>
      <c r="B327" s="20" t="s">
        <v>485</v>
      </c>
      <c r="C327" s="20" t="s">
        <v>486</v>
      </c>
      <c r="D327" s="20" t="s">
        <v>48</v>
      </c>
      <c r="E327" s="26" t="s">
        <v>84</v>
      </c>
      <c r="F327" s="21"/>
      <c r="G327" s="196">
        <v>81.569999999999993</v>
      </c>
      <c r="H327" s="222">
        <v>79.12</v>
      </c>
      <c r="I327" s="222">
        <v>79.12</v>
      </c>
      <c r="J327" s="222">
        <v>0</v>
      </c>
      <c r="K327" s="196">
        <v>78.72</v>
      </c>
      <c r="L327" s="196">
        <v>78.72</v>
      </c>
      <c r="M327" s="196">
        <v>0</v>
      </c>
      <c r="N327" s="196">
        <v>81.569999999999993</v>
      </c>
      <c r="O327" s="196">
        <v>78.31</v>
      </c>
      <c r="P327" s="196">
        <v>78.31</v>
      </c>
      <c r="Q327" s="196">
        <v>0</v>
      </c>
      <c r="R327" s="196">
        <v>78.31</v>
      </c>
      <c r="S327" s="196">
        <v>78.31</v>
      </c>
      <c r="T327" s="196">
        <v>78.31</v>
      </c>
      <c r="U327" s="196">
        <v>0</v>
      </c>
      <c r="V327" s="223">
        <f t="shared" si="70"/>
        <v>78.31</v>
      </c>
      <c r="W327" s="196">
        <f t="shared" si="71"/>
        <v>79.12</v>
      </c>
      <c r="X327" s="196"/>
    </row>
    <row r="328" spans="1:24" s="7" customFormat="1" ht="220.5" outlineLevel="1">
      <c r="A328" s="40" t="s">
        <v>559</v>
      </c>
      <c r="B328" s="146" t="s">
        <v>470</v>
      </c>
      <c r="C328" s="146" t="s">
        <v>471</v>
      </c>
      <c r="D328" s="146" t="s">
        <v>65</v>
      </c>
      <c r="E328" s="26" t="s">
        <v>84</v>
      </c>
      <c r="F328" s="21"/>
      <c r="G328" s="196">
        <v>49420.14</v>
      </c>
      <c r="H328" s="222">
        <v>47937.54</v>
      </c>
      <c r="I328" s="222">
        <v>43143.79</v>
      </c>
      <c r="J328" s="222">
        <v>4793.75</v>
      </c>
      <c r="K328" s="196">
        <v>47690.44</v>
      </c>
      <c r="L328" s="196">
        <v>42921.4</v>
      </c>
      <c r="M328" s="196">
        <v>4769.04</v>
      </c>
      <c r="N328" s="196">
        <v>49420.14</v>
      </c>
      <c r="O328" s="196">
        <v>47443.33</v>
      </c>
      <c r="P328" s="196">
        <v>42699</v>
      </c>
      <c r="Q328" s="196">
        <v>4744.33</v>
      </c>
      <c r="R328" s="196">
        <v>47443.33</v>
      </c>
      <c r="S328" s="196">
        <v>47443.33</v>
      </c>
      <c r="T328" s="196">
        <v>42699</v>
      </c>
      <c r="U328" s="196">
        <v>4744.33</v>
      </c>
      <c r="V328" s="223">
        <f t="shared" si="70"/>
        <v>47443.33</v>
      </c>
      <c r="W328" s="196">
        <f t="shared" si="71"/>
        <v>47937.54</v>
      </c>
      <c r="X328" s="196"/>
    </row>
    <row r="329" spans="1:24" s="7" customFormat="1" ht="47.25" outlineLevel="1">
      <c r="A329" s="152" t="s">
        <v>560</v>
      </c>
      <c r="B329" s="20" t="s">
        <v>464</v>
      </c>
      <c r="C329" s="20" t="s">
        <v>465</v>
      </c>
      <c r="D329" s="20" t="s">
        <v>48</v>
      </c>
      <c r="E329" s="26" t="s">
        <v>84</v>
      </c>
      <c r="F329" s="21"/>
      <c r="G329" s="196">
        <v>350.85</v>
      </c>
      <c r="H329" s="222">
        <v>340.32</v>
      </c>
      <c r="I329" s="222">
        <v>306.29000000000002</v>
      </c>
      <c r="J329" s="222">
        <v>34.03</v>
      </c>
      <c r="K329" s="196">
        <v>338.57</v>
      </c>
      <c r="L329" s="196">
        <v>304.70999999999998</v>
      </c>
      <c r="M329" s="196">
        <v>33.86</v>
      </c>
      <c r="N329" s="196">
        <v>350.85</v>
      </c>
      <c r="O329" s="196">
        <v>336.82</v>
      </c>
      <c r="P329" s="196">
        <v>303.14</v>
      </c>
      <c r="Q329" s="196">
        <v>33.68</v>
      </c>
      <c r="R329" s="196">
        <v>336.82</v>
      </c>
      <c r="S329" s="196">
        <v>336.82</v>
      </c>
      <c r="T329" s="196">
        <v>303.14</v>
      </c>
      <c r="U329" s="196">
        <v>33.68</v>
      </c>
      <c r="V329" s="223">
        <f t="shared" si="70"/>
        <v>336.82</v>
      </c>
      <c r="W329" s="196">
        <f t="shared" si="71"/>
        <v>340.32</v>
      </c>
      <c r="X329" s="196"/>
    </row>
    <row r="330" spans="1:24" s="7" customFormat="1" ht="47.25" outlineLevel="1">
      <c r="A330" s="40" t="s">
        <v>561</v>
      </c>
      <c r="B330" s="20" t="s">
        <v>467</v>
      </c>
      <c r="C330" s="20" t="s">
        <v>468</v>
      </c>
      <c r="D330" s="20" t="s">
        <v>48</v>
      </c>
      <c r="E330" s="26" t="s">
        <v>84</v>
      </c>
      <c r="F330" s="21"/>
      <c r="G330" s="196">
        <v>784.06</v>
      </c>
      <c r="H330" s="222">
        <v>760.54</v>
      </c>
      <c r="I330" s="222">
        <v>684.49</v>
      </c>
      <c r="J330" s="222">
        <v>76.05</v>
      </c>
      <c r="K330" s="196">
        <v>756.62</v>
      </c>
      <c r="L330" s="196">
        <v>680.96</v>
      </c>
      <c r="M330" s="196">
        <v>75.66</v>
      </c>
      <c r="N330" s="196">
        <v>784.06</v>
      </c>
      <c r="O330" s="196">
        <v>752.7</v>
      </c>
      <c r="P330" s="196">
        <v>677.43000000000006</v>
      </c>
      <c r="Q330" s="196">
        <v>75.27</v>
      </c>
      <c r="R330" s="196">
        <v>752.7</v>
      </c>
      <c r="S330" s="196">
        <v>752.7</v>
      </c>
      <c r="T330" s="196">
        <v>677.43000000000006</v>
      </c>
      <c r="U330" s="196">
        <v>75.27</v>
      </c>
      <c r="V330" s="223">
        <f t="shared" si="70"/>
        <v>752.7</v>
      </c>
      <c r="W330" s="196">
        <f t="shared" si="71"/>
        <v>760.54</v>
      </c>
      <c r="X330" s="196"/>
    </row>
    <row r="331" spans="1:24" s="7" customFormat="1" outlineLevel="1">
      <c r="A331" s="149" t="s">
        <v>562</v>
      </c>
      <c r="B331" s="150" t="s">
        <v>908</v>
      </c>
      <c r="C331" s="150"/>
      <c r="D331" s="150"/>
      <c r="E331" s="26" t="s">
        <v>84</v>
      </c>
      <c r="F331" s="21"/>
      <c r="G331" s="196"/>
      <c r="H331" s="222"/>
      <c r="I331" s="222"/>
      <c r="J331" s="222"/>
      <c r="K331" s="196"/>
      <c r="L331" s="196"/>
      <c r="M331" s="196"/>
      <c r="N331" s="196"/>
      <c r="O331" s="196"/>
      <c r="P331" s="196"/>
      <c r="Q331" s="196"/>
      <c r="R331" s="196"/>
      <c r="S331" s="196"/>
      <c r="T331" s="196"/>
      <c r="U331" s="196"/>
      <c r="V331" s="196"/>
      <c r="W331" s="223"/>
      <c r="X331" s="196"/>
    </row>
    <row r="332" spans="1:24" s="7" customFormat="1" ht="47.25" outlineLevel="1">
      <c r="A332" s="40" t="s">
        <v>1049</v>
      </c>
      <c r="B332" s="20" t="s">
        <v>911</v>
      </c>
      <c r="C332" s="20" t="s">
        <v>1704</v>
      </c>
      <c r="D332" s="20" t="s">
        <v>910</v>
      </c>
      <c r="E332" s="26"/>
      <c r="F332" s="21"/>
      <c r="G332" s="196">
        <v>3345</v>
      </c>
      <c r="H332" s="222">
        <v>3244.65</v>
      </c>
      <c r="I332" s="222">
        <v>3244.65</v>
      </c>
      <c r="J332" s="222">
        <v>0</v>
      </c>
      <c r="K332" s="196">
        <v>3227.93</v>
      </c>
      <c r="L332" s="196">
        <v>3227.93</v>
      </c>
      <c r="M332" s="196">
        <v>0</v>
      </c>
      <c r="N332" s="196">
        <v>3345</v>
      </c>
      <c r="O332" s="196">
        <v>3211.2</v>
      </c>
      <c r="P332" s="196">
        <v>3211.2</v>
      </c>
      <c r="Q332" s="196">
        <v>0</v>
      </c>
      <c r="R332" s="196">
        <v>3211.2</v>
      </c>
      <c r="S332" s="196">
        <v>3211.2</v>
      </c>
      <c r="T332" s="196">
        <v>3211.2</v>
      </c>
      <c r="U332" s="196">
        <v>0</v>
      </c>
      <c r="V332" s="223">
        <f t="shared" ref="V332:V358" si="72">MIN(H332,K332,O332,S332)</f>
        <v>3211.2</v>
      </c>
      <c r="W332" s="196">
        <f t="shared" ref="W332:W358" si="73">MAX(H332,K332,O332,S332)</f>
        <v>3244.65</v>
      </c>
      <c r="X332" s="196"/>
    </row>
    <row r="333" spans="1:24" s="7" customFormat="1" ht="157.5" outlineLevel="1">
      <c r="A333" s="152" t="s">
        <v>1050</v>
      </c>
      <c r="B333" s="20" t="s">
        <v>909</v>
      </c>
      <c r="C333" s="20" t="s">
        <v>1705</v>
      </c>
      <c r="D333" s="20" t="s">
        <v>910</v>
      </c>
      <c r="E333" s="26"/>
      <c r="F333" s="21"/>
      <c r="G333" s="196">
        <v>22300</v>
      </c>
      <c r="H333" s="222">
        <v>21631</v>
      </c>
      <c r="I333" s="222">
        <v>21631</v>
      </c>
      <c r="J333" s="222">
        <v>0</v>
      </c>
      <c r="K333" s="196">
        <v>21519.5</v>
      </c>
      <c r="L333" s="196">
        <v>21519.5</v>
      </c>
      <c r="M333" s="196">
        <v>0</v>
      </c>
      <c r="N333" s="196">
        <v>22300</v>
      </c>
      <c r="O333" s="196">
        <v>21408</v>
      </c>
      <c r="P333" s="196">
        <v>21408</v>
      </c>
      <c r="Q333" s="196">
        <v>0</v>
      </c>
      <c r="R333" s="196">
        <v>21408</v>
      </c>
      <c r="S333" s="196">
        <v>21408</v>
      </c>
      <c r="T333" s="196">
        <v>21408</v>
      </c>
      <c r="U333" s="196">
        <v>0</v>
      </c>
      <c r="V333" s="223">
        <f t="shared" si="72"/>
        <v>21408</v>
      </c>
      <c r="W333" s="196">
        <f t="shared" si="73"/>
        <v>21631</v>
      </c>
      <c r="X333" s="196"/>
    </row>
    <row r="334" spans="1:24" s="7" customFormat="1" ht="173.25" outlineLevel="1">
      <c r="A334" s="40" t="s">
        <v>1054</v>
      </c>
      <c r="B334" s="20" t="s">
        <v>1051</v>
      </c>
      <c r="C334" s="20" t="s">
        <v>1706</v>
      </c>
      <c r="D334" s="20" t="s">
        <v>1074</v>
      </c>
      <c r="E334" s="237"/>
      <c r="F334" s="21"/>
      <c r="G334" s="196">
        <v>8747.1719999999987</v>
      </c>
      <c r="H334" s="222">
        <v>8484.76</v>
      </c>
      <c r="I334" s="222">
        <v>7551.44</v>
      </c>
      <c r="J334" s="222">
        <v>933.32</v>
      </c>
      <c r="K334" s="196">
        <v>8441.02</v>
      </c>
      <c r="L334" s="196">
        <v>7512.51</v>
      </c>
      <c r="M334" s="196">
        <v>928.51</v>
      </c>
      <c r="N334" s="196">
        <v>8747.1719999999987</v>
      </c>
      <c r="O334" s="196">
        <v>8397.2900000000009</v>
      </c>
      <c r="P334" s="196">
        <v>7473.5900000000011</v>
      </c>
      <c r="Q334" s="196">
        <v>923.7</v>
      </c>
      <c r="R334" s="196">
        <v>8397.2900000000009</v>
      </c>
      <c r="S334" s="196">
        <v>8397.2900000000009</v>
      </c>
      <c r="T334" s="196">
        <v>7473.5900000000011</v>
      </c>
      <c r="U334" s="196">
        <v>923.7</v>
      </c>
      <c r="V334" s="223">
        <f t="shared" si="72"/>
        <v>8397.2900000000009</v>
      </c>
      <c r="W334" s="196">
        <f t="shared" si="73"/>
        <v>8484.76</v>
      </c>
      <c r="X334" s="196"/>
    </row>
    <row r="335" spans="1:24" s="7" customFormat="1" ht="63" outlineLevel="1">
      <c r="A335" s="152" t="s">
        <v>1055</v>
      </c>
      <c r="B335" s="20" t="s">
        <v>1052</v>
      </c>
      <c r="C335" s="20" t="s">
        <v>1707</v>
      </c>
      <c r="D335" s="20" t="s">
        <v>65</v>
      </c>
      <c r="E335" s="237"/>
      <c r="F335" s="21"/>
      <c r="G335" s="196">
        <v>2020</v>
      </c>
      <c r="H335" s="222">
        <v>1959.4</v>
      </c>
      <c r="I335" s="222">
        <v>1860.46</v>
      </c>
      <c r="J335" s="222">
        <v>98.94</v>
      </c>
      <c r="K335" s="196">
        <v>1949.3</v>
      </c>
      <c r="L335" s="196">
        <v>1850.87</v>
      </c>
      <c r="M335" s="196">
        <v>98.43</v>
      </c>
      <c r="N335" s="196">
        <v>2020</v>
      </c>
      <c r="O335" s="196">
        <v>1939.2</v>
      </c>
      <c r="P335" s="196">
        <v>1841.28</v>
      </c>
      <c r="Q335" s="196">
        <v>97.92</v>
      </c>
      <c r="R335" s="196">
        <v>1939.2</v>
      </c>
      <c r="S335" s="196">
        <v>1939.2</v>
      </c>
      <c r="T335" s="196">
        <v>1841.28</v>
      </c>
      <c r="U335" s="196">
        <v>97.92</v>
      </c>
      <c r="V335" s="223">
        <f t="shared" si="72"/>
        <v>1939.2</v>
      </c>
      <c r="W335" s="196">
        <f t="shared" si="73"/>
        <v>1959.4</v>
      </c>
      <c r="X335" s="196"/>
    </row>
    <row r="336" spans="1:24" s="7" customFormat="1" ht="94.5" outlineLevel="1">
      <c r="A336" s="40" t="s">
        <v>1056</v>
      </c>
      <c r="B336" s="20" t="s">
        <v>1053</v>
      </c>
      <c r="C336" s="20" t="s">
        <v>1708</v>
      </c>
      <c r="D336" s="20" t="s">
        <v>65</v>
      </c>
      <c r="E336" s="237"/>
      <c r="F336" s="21"/>
      <c r="G336" s="196">
        <v>5836</v>
      </c>
      <c r="H336" s="222">
        <v>5660.92</v>
      </c>
      <c r="I336" s="222">
        <v>5238</v>
      </c>
      <c r="J336" s="222">
        <v>422.92</v>
      </c>
      <c r="K336" s="196">
        <v>5631.74</v>
      </c>
      <c r="L336" s="196">
        <v>5211</v>
      </c>
      <c r="M336" s="196">
        <v>420.74</v>
      </c>
      <c r="N336" s="196">
        <v>5836</v>
      </c>
      <c r="O336" s="196">
        <v>5602.56</v>
      </c>
      <c r="P336" s="196">
        <v>5184</v>
      </c>
      <c r="Q336" s="196">
        <v>418.56</v>
      </c>
      <c r="R336" s="196">
        <v>5602.56</v>
      </c>
      <c r="S336" s="196">
        <v>5602.56</v>
      </c>
      <c r="T336" s="196">
        <v>5184</v>
      </c>
      <c r="U336" s="196">
        <v>418.56</v>
      </c>
      <c r="V336" s="223">
        <f t="shared" si="72"/>
        <v>5602.56</v>
      </c>
      <c r="W336" s="196">
        <f t="shared" si="73"/>
        <v>5660.92</v>
      </c>
      <c r="X336" s="196"/>
    </row>
    <row r="337" spans="1:24" s="7" customFormat="1" ht="204.75" outlineLevel="1">
      <c r="A337" s="40" t="s">
        <v>563</v>
      </c>
      <c r="B337" s="20" t="s">
        <v>1069</v>
      </c>
      <c r="C337" s="20" t="s">
        <v>1709</v>
      </c>
      <c r="D337" s="20" t="s">
        <v>1070</v>
      </c>
      <c r="E337" s="238"/>
      <c r="F337" s="21"/>
      <c r="G337" s="196">
        <v>15484.917000000001</v>
      </c>
      <c r="H337" s="222">
        <v>15020.37</v>
      </c>
      <c r="I337" s="222">
        <v>13368.13</v>
      </c>
      <c r="J337" s="222">
        <v>1652.24</v>
      </c>
      <c r="K337" s="196">
        <v>14942.94</v>
      </c>
      <c r="L337" s="196">
        <v>13299.22</v>
      </c>
      <c r="M337" s="196">
        <v>1643.72</v>
      </c>
      <c r="N337" s="196">
        <v>15484.917000000001</v>
      </c>
      <c r="O337" s="196">
        <v>14865.52</v>
      </c>
      <c r="P337" s="196">
        <v>13230.310000000001</v>
      </c>
      <c r="Q337" s="196">
        <v>1635.21</v>
      </c>
      <c r="R337" s="196">
        <v>14865.52</v>
      </c>
      <c r="S337" s="196">
        <v>14865.52</v>
      </c>
      <c r="T337" s="196">
        <v>13230.310000000001</v>
      </c>
      <c r="U337" s="196">
        <v>1635.21</v>
      </c>
      <c r="V337" s="223">
        <f t="shared" si="72"/>
        <v>14865.52</v>
      </c>
      <c r="W337" s="196">
        <f t="shared" si="73"/>
        <v>15020.37</v>
      </c>
      <c r="X337" s="196"/>
    </row>
    <row r="338" spans="1:24" s="7" customFormat="1" ht="204.75" outlineLevel="1">
      <c r="A338" s="40" t="s">
        <v>564</v>
      </c>
      <c r="B338" s="20" t="s">
        <v>1071</v>
      </c>
      <c r="C338" s="20" t="s">
        <v>1710</v>
      </c>
      <c r="D338" s="20" t="s">
        <v>1070</v>
      </c>
      <c r="E338" s="238"/>
      <c r="F338" s="21"/>
      <c r="G338" s="196">
        <v>17206.047000000002</v>
      </c>
      <c r="H338" s="222">
        <v>16689.87</v>
      </c>
      <c r="I338" s="222">
        <v>14853.98</v>
      </c>
      <c r="J338" s="222">
        <v>1835.89</v>
      </c>
      <c r="K338" s="196">
        <v>16603.84</v>
      </c>
      <c r="L338" s="196">
        <v>14777.42</v>
      </c>
      <c r="M338" s="196">
        <v>1826.42</v>
      </c>
      <c r="N338" s="196">
        <v>17206.047000000002</v>
      </c>
      <c r="O338" s="196">
        <v>16517.810000000001</v>
      </c>
      <c r="P338" s="196">
        <v>14700.850000000002</v>
      </c>
      <c r="Q338" s="196">
        <v>1816.96</v>
      </c>
      <c r="R338" s="196">
        <v>16517.810000000001</v>
      </c>
      <c r="S338" s="196">
        <v>16517.810000000001</v>
      </c>
      <c r="T338" s="196">
        <v>14700.850000000002</v>
      </c>
      <c r="U338" s="196">
        <v>1816.96</v>
      </c>
      <c r="V338" s="223">
        <f t="shared" si="72"/>
        <v>16517.810000000001</v>
      </c>
      <c r="W338" s="196">
        <f t="shared" si="73"/>
        <v>16689.87</v>
      </c>
      <c r="X338" s="196"/>
    </row>
    <row r="339" spans="1:24" s="7" customFormat="1" ht="267.75" outlineLevel="1">
      <c r="A339" s="40" t="s">
        <v>565</v>
      </c>
      <c r="B339" s="20" t="s">
        <v>1072</v>
      </c>
      <c r="C339" s="20" t="s">
        <v>1711</v>
      </c>
      <c r="D339" s="20" t="s">
        <v>1070</v>
      </c>
      <c r="E339" s="238"/>
      <c r="F339" s="21"/>
      <c r="G339" s="196">
        <v>25923.555</v>
      </c>
      <c r="H339" s="222">
        <v>25145.85</v>
      </c>
      <c r="I339" s="222">
        <v>22379.81</v>
      </c>
      <c r="J339" s="222">
        <v>2766.04</v>
      </c>
      <c r="K339" s="196">
        <v>25016.23</v>
      </c>
      <c r="L339" s="196">
        <v>22264.44</v>
      </c>
      <c r="M339" s="196">
        <v>2751.79</v>
      </c>
      <c r="N339" s="196">
        <v>25923.555</v>
      </c>
      <c r="O339" s="196">
        <v>24886.61</v>
      </c>
      <c r="P339" s="196">
        <v>22149.08</v>
      </c>
      <c r="Q339" s="196">
        <v>2737.53</v>
      </c>
      <c r="R339" s="196">
        <v>24886.61</v>
      </c>
      <c r="S339" s="196">
        <v>24886.61</v>
      </c>
      <c r="T339" s="196">
        <v>22149.08</v>
      </c>
      <c r="U339" s="196">
        <v>2737.53</v>
      </c>
      <c r="V339" s="223">
        <f t="shared" si="72"/>
        <v>24886.61</v>
      </c>
      <c r="W339" s="196">
        <f t="shared" si="73"/>
        <v>25145.85</v>
      </c>
      <c r="X339" s="196"/>
    </row>
    <row r="340" spans="1:24" s="7" customFormat="1" ht="267.75" outlineLevel="1">
      <c r="A340" s="40" t="s">
        <v>932</v>
      </c>
      <c r="B340" s="20" t="s">
        <v>1057</v>
      </c>
      <c r="C340" s="20" t="s">
        <v>1712</v>
      </c>
      <c r="D340" s="20" t="s">
        <v>1070</v>
      </c>
      <c r="E340" s="238"/>
      <c r="F340" s="21"/>
      <c r="G340" s="196">
        <v>32488.466</v>
      </c>
      <c r="H340" s="222">
        <v>31513.81</v>
      </c>
      <c r="I340" s="222">
        <v>28047.29</v>
      </c>
      <c r="J340" s="222">
        <v>3466.52</v>
      </c>
      <c r="K340" s="196">
        <v>31351.37</v>
      </c>
      <c r="L340" s="196">
        <v>27902.720000000001</v>
      </c>
      <c r="M340" s="196">
        <v>3448.65</v>
      </c>
      <c r="N340" s="196">
        <v>32488.466</v>
      </c>
      <c r="O340" s="196">
        <v>31188.93</v>
      </c>
      <c r="P340" s="196">
        <v>27758.15</v>
      </c>
      <c r="Q340" s="196">
        <v>3430.78</v>
      </c>
      <c r="R340" s="196">
        <v>31188.93</v>
      </c>
      <c r="S340" s="196">
        <v>31188.93</v>
      </c>
      <c r="T340" s="196">
        <v>27758.15</v>
      </c>
      <c r="U340" s="196">
        <v>3430.78</v>
      </c>
      <c r="V340" s="223">
        <f t="shared" si="72"/>
        <v>31188.93</v>
      </c>
      <c r="W340" s="196">
        <f t="shared" si="73"/>
        <v>31513.81</v>
      </c>
      <c r="X340" s="196"/>
    </row>
    <row r="341" spans="1:24" s="7" customFormat="1" ht="47.25" outlineLevel="1">
      <c r="A341" s="40" t="s">
        <v>933</v>
      </c>
      <c r="B341" s="20" t="s">
        <v>1058</v>
      </c>
      <c r="C341" s="146" t="s">
        <v>1713</v>
      </c>
      <c r="D341" s="146" t="s">
        <v>1073</v>
      </c>
      <c r="E341" s="239"/>
      <c r="F341" s="21"/>
      <c r="G341" s="196">
        <v>11858</v>
      </c>
      <c r="H341" s="222">
        <v>11502.26</v>
      </c>
      <c r="I341" s="222">
        <v>10526.44</v>
      </c>
      <c r="J341" s="222">
        <v>975.82</v>
      </c>
      <c r="K341" s="196">
        <v>11442.97</v>
      </c>
      <c r="L341" s="196">
        <v>10472.18</v>
      </c>
      <c r="M341" s="196">
        <v>970.79</v>
      </c>
      <c r="N341" s="196">
        <v>11858</v>
      </c>
      <c r="O341" s="196">
        <v>11383.68</v>
      </c>
      <c r="P341" s="196">
        <v>10417.92</v>
      </c>
      <c r="Q341" s="196">
        <v>965.76</v>
      </c>
      <c r="R341" s="196">
        <v>11383.68</v>
      </c>
      <c r="S341" s="196">
        <v>11383.68</v>
      </c>
      <c r="T341" s="196">
        <v>10417.92</v>
      </c>
      <c r="U341" s="196">
        <v>965.76</v>
      </c>
      <c r="V341" s="223">
        <f t="shared" si="72"/>
        <v>11383.68</v>
      </c>
      <c r="W341" s="196">
        <f t="shared" si="73"/>
        <v>11502.26</v>
      </c>
      <c r="X341" s="196"/>
    </row>
    <row r="342" spans="1:24" s="7" customFormat="1" ht="78.75" outlineLevel="1">
      <c r="A342" s="40" t="s">
        <v>566</v>
      </c>
      <c r="B342" s="150" t="s">
        <v>1714</v>
      </c>
      <c r="C342" s="150" t="s">
        <v>1715</v>
      </c>
      <c r="D342" s="150" t="s">
        <v>1716</v>
      </c>
      <c r="E342" s="26"/>
      <c r="F342" s="21"/>
      <c r="G342" s="196">
        <v>299132</v>
      </c>
      <c r="H342" s="222">
        <v>290158.03999999998</v>
      </c>
      <c r="I342" s="222">
        <v>251573.19</v>
      </c>
      <c r="J342" s="222">
        <v>38584.85</v>
      </c>
      <c r="K342" s="196">
        <v>288662.38</v>
      </c>
      <c r="L342" s="196">
        <v>250276.43</v>
      </c>
      <c r="M342" s="196">
        <v>38385.949999999997</v>
      </c>
      <c r="N342" s="196">
        <v>299132</v>
      </c>
      <c r="O342" s="196">
        <v>287166.71999999997</v>
      </c>
      <c r="P342" s="196">
        <v>248979.65999999997</v>
      </c>
      <c r="Q342" s="196">
        <v>38187.06</v>
      </c>
      <c r="R342" s="196">
        <v>287166.71999999997</v>
      </c>
      <c r="S342" s="196">
        <v>287166.71999999997</v>
      </c>
      <c r="T342" s="196">
        <v>248979.65999999997</v>
      </c>
      <c r="U342" s="196">
        <v>38187.06</v>
      </c>
      <c r="V342" s="223">
        <f t="shared" si="72"/>
        <v>287166.71999999997</v>
      </c>
      <c r="W342" s="196">
        <f t="shared" si="73"/>
        <v>290158.03999999998</v>
      </c>
      <c r="X342" s="196"/>
    </row>
    <row r="343" spans="1:24" s="7" customFormat="1" ht="31.5" outlineLevel="1">
      <c r="A343" s="40" t="s">
        <v>567</v>
      </c>
      <c r="B343" s="20" t="s">
        <v>490</v>
      </c>
      <c r="C343" s="20" t="s">
        <v>1717</v>
      </c>
      <c r="D343" s="20" t="s">
        <v>48</v>
      </c>
      <c r="E343" s="26" t="s">
        <v>84</v>
      </c>
      <c r="F343" s="21"/>
      <c r="G343" s="196">
        <v>922</v>
      </c>
      <c r="H343" s="222">
        <v>894.34</v>
      </c>
      <c r="I343" s="222">
        <v>811.89</v>
      </c>
      <c r="J343" s="222">
        <v>82.45</v>
      </c>
      <c r="K343" s="196">
        <v>889.73</v>
      </c>
      <c r="L343" s="196">
        <v>807.7</v>
      </c>
      <c r="M343" s="196">
        <v>82.03</v>
      </c>
      <c r="N343" s="196">
        <v>922</v>
      </c>
      <c r="O343" s="196">
        <v>885.12</v>
      </c>
      <c r="P343" s="196">
        <v>803.52</v>
      </c>
      <c r="Q343" s="196">
        <v>81.599999999999994</v>
      </c>
      <c r="R343" s="196">
        <v>885.12</v>
      </c>
      <c r="S343" s="196">
        <v>885.12</v>
      </c>
      <c r="T343" s="196">
        <v>803.52</v>
      </c>
      <c r="U343" s="196">
        <v>81.599999999999994</v>
      </c>
      <c r="V343" s="223">
        <f t="shared" si="72"/>
        <v>885.12</v>
      </c>
      <c r="W343" s="196">
        <f t="shared" si="73"/>
        <v>894.34</v>
      </c>
      <c r="X343" s="196"/>
    </row>
    <row r="344" spans="1:24" s="7" customFormat="1" outlineLevel="1">
      <c r="A344" s="40" t="s">
        <v>568</v>
      </c>
      <c r="B344" s="146" t="s">
        <v>1302</v>
      </c>
      <c r="C344" s="146" t="s">
        <v>1718</v>
      </c>
      <c r="D344" s="146" t="s">
        <v>48</v>
      </c>
      <c r="E344" s="29" t="s">
        <v>84</v>
      </c>
      <c r="F344" s="21"/>
      <c r="G344" s="196">
        <v>1287.52</v>
      </c>
      <c r="H344" s="222">
        <v>1248.8900000000001</v>
      </c>
      <c r="I344" s="222">
        <v>1248.8900000000001</v>
      </c>
      <c r="J344" s="222">
        <v>0</v>
      </c>
      <c r="K344" s="196">
        <v>1242.46</v>
      </c>
      <c r="L344" s="196">
        <v>1242.46</v>
      </c>
      <c r="M344" s="196">
        <v>0</v>
      </c>
      <c r="N344" s="196">
        <v>1287.52</v>
      </c>
      <c r="O344" s="196">
        <v>1236.02</v>
      </c>
      <c r="P344" s="196">
        <v>1236.02</v>
      </c>
      <c r="Q344" s="196">
        <v>0</v>
      </c>
      <c r="R344" s="196">
        <v>1236.02</v>
      </c>
      <c r="S344" s="196">
        <v>1236.02</v>
      </c>
      <c r="T344" s="196">
        <v>1236.02</v>
      </c>
      <c r="U344" s="196">
        <v>0</v>
      </c>
      <c r="V344" s="223">
        <f t="shared" si="72"/>
        <v>1236.02</v>
      </c>
      <c r="W344" s="196">
        <f t="shared" si="73"/>
        <v>1248.8900000000001</v>
      </c>
      <c r="X344" s="196"/>
    </row>
    <row r="345" spans="1:24" s="7" customFormat="1" ht="78.75" outlineLevel="1">
      <c r="A345" s="40" t="s">
        <v>569</v>
      </c>
      <c r="B345" s="146" t="s">
        <v>1719</v>
      </c>
      <c r="C345" s="146" t="s">
        <v>1720</v>
      </c>
      <c r="D345" s="146" t="s">
        <v>48</v>
      </c>
      <c r="E345" s="29"/>
      <c r="F345" s="21"/>
      <c r="G345" s="196">
        <v>600</v>
      </c>
      <c r="H345" s="222">
        <v>582</v>
      </c>
      <c r="I345" s="222">
        <v>523.79999999999995</v>
      </c>
      <c r="J345" s="222">
        <v>58.2</v>
      </c>
      <c r="K345" s="196">
        <v>579</v>
      </c>
      <c r="L345" s="196">
        <v>521.1</v>
      </c>
      <c r="M345" s="196">
        <v>57.9</v>
      </c>
      <c r="N345" s="196">
        <v>600</v>
      </c>
      <c r="O345" s="196">
        <v>576</v>
      </c>
      <c r="P345" s="196">
        <v>518.4</v>
      </c>
      <c r="Q345" s="196">
        <v>57.6</v>
      </c>
      <c r="R345" s="196">
        <v>576</v>
      </c>
      <c r="S345" s="196">
        <v>576</v>
      </c>
      <c r="T345" s="196">
        <v>518.4</v>
      </c>
      <c r="U345" s="196">
        <v>57.6</v>
      </c>
      <c r="V345" s="223">
        <f t="shared" si="72"/>
        <v>576</v>
      </c>
      <c r="W345" s="196">
        <f t="shared" si="73"/>
        <v>582</v>
      </c>
      <c r="X345" s="196"/>
    </row>
    <row r="346" spans="1:24" s="7" customFormat="1" ht="78.75" outlineLevel="1">
      <c r="A346" s="40" t="s">
        <v>570</v>
      </c>
      <c r="B346" s="146" t="s">
        <v>1721</v>
      </c>
      <c r="C346" s="146" t="s">
        <v>1722</v>
      </c>
      <c r="D346" s="146" t="s">
        <v>48</v>
      </c>
      <c r="E346" s="29"/>
      <c r="F346" s="21"/>
      <c r="G346" s="196">
        <v>300</v>
      </c>
      <c r="H346" s="222">
        <v>291</v>
      </c>
      <c r="I346" s="222">
        <v>261.89999999999998</v>
      </c>
      <c r="J346" s="222">
        <v>29.1</v>
      </c>
      <c r="K346" s="196">
        <v>289.5</v>
      </c>
      <c r="L346" s="196">
        <v>260.55</v>
      </c>
      <c r="M346" s="196">
        <v>28.95</v>
      </c>
      <c r="N346" s="196">
        <v>300</v>
      </c>
      <c r="O346" s="196">
        <v>288</v>
      </c>
      <c r="P346" s="196">
        <v>259.2</v>
      </c>
      <c r="Q346" s="196">
        <v>28.8</v>
      </c>
      <c r="R346" s="196">
        <v>288</v>
      </c>
      <c r="S346" s="196">
        <v>288</v>
      </c>
      <c r="T346" s="196">
        <v>259.2</v>
      </c>
      <c r="U346" s="196">
        <v>28.8</v>
      </c>
      <c r="V346" s="223">
        <f t="shared" si="72"/>
        <v>288</v>
      </c>
      <c r="W346" s="196">
        <f t="shared" si="73"/>
        <v>291</v>
      </c>
      <c r="X346" s="196"/>
    </row>
    <row r="347" spans="1:24" s="7" customFormat="1" ht="78.75" outlineLevel="1">
      <c r="A347" s="40" t="s">
        <v>571</v>
      </c>
      <c r="B347" s="20" t="s">
        <v>1723</v>
      </c>
      <c r="C347" s="20" t="s">
        <v>1724</v>
      </c>
      <c r="D347" s="20" t="s">
        <v>48</v>
      </c>
      <c r="E347" s="26"/>
      <c r="F347" s="21"/>
      <c r="G347" s="196">
        <v>500</v>
      </c>
      <c r="H347" s="222">
        <v>485</v>
      </c>
      <c r="I347" s="222">
        <v>436.5</v>
      </c>
      <c r="J347" s="222">
        <v>48.5</v>
      </c>
      <c r="K347" s="196">
        <v>482.5</v>
      </c>
      <c r="L347" s="196">
        <v>434.25</v>
      </c>
      <c r="M347" s="196">
        <v>48.25</v>
      </c>
      <c r="N347" s="196">
        <v>500</v>
      </c>
      <c r="O347" s="196">
        <v>480</v>
      </c>
      <c r="P347" s="196">
        <v>432</v>
      </c>
      <c r="Q347" s="196">
        <v>48</v>
      </c>
      <c r="R347" s="196">
        <v>480</v>
      </c>
      <c r="S347" s="196">
        <v>480</v>
      </c>
      <c r="T347" s="196">
        <v>432</v>
      </c>
      <c r="U347" s="196">
        <v>48</v>
      </c>
      <c r="V347" s="223">
        <f t="shared" si="72"/>
        <v>480</v>
      </c>
      <c r="W347" s="196">
        <f t="shared" si="73"/>
        <v>485</v>
      </c>
      <c r="X347" s="196"/>
    </row>
    <row r="348" spans="1:24" s="7" customFormat="1" ht="126" outlineLevel="1">
      <c r="A348" s="40" t="s">
        <v>865</v>
      </c>
      <c r="B348" s="20" t="s">
        <v>1190</v>
      </c>
      <c r="C348" s="20" t="s">
        <v>1725</v>
      </c>
      <c r="D348" s="20" t="s">
        <v>48</v>
      </c>
      <c r="E348" s="41" t="s">
        <v>1017</v>
      </c>
      <c r="F348" s="21"/>
      <c r="G348" s="196">
        <v>465.11</v>
      </c>
      <c r="H348" s="222">
        <v>451.16</v>
      </c>
      <c r="I348" s="222">
        <v>406.04</v>
      </c>
      <c r="J348" s="222">
        <v>45.12</v>
      </c>
      <c r="K348" s="196">
        <v>448.83</v>
      </c>
      <c r="L348" s="196">
        <v>403.95</v>
      </c>
      <c r="M348" s="196">
        <v>44.88</v>
      </c>
      <c r="N348" s="196">
        <v>465.11</v>
      </c>
      <c r="O348" s="196">
        <v>446.51</v>
      </c>
      <c r="P348" s="196">
        <v>401.86</v>
      </c>
      <c r="Q348" s="196">
        <v>44.65</v>
      </c>
      <c r="R348" s="196">
        <v>446.51</v>
      </c>
      <c r="S348" s="196">
        <v>446.51</v>
      </c>
      <c r="T348" s="196">
        <v>401.86</v>
      </c>
      <c r="U348" s="196">
        <v>44.65</v>
      </c>
      <c r="V348" s="223">
        <f t="shared" si="72"/>
        <v>446.51</v>
      </c>
      <c r="W348" s="196">
        <f t="shared" si="73"/>
        <v>451.16</v>
      </c>
      <c r="X348" s="196"/>
    </row>
    <row r="349" spans="1:24" s="7" customFormat="1" ht="141.75" outlineLevel="1">
      <c r="A349" s="40" t="s">
        <v>572</v>
      </c>
      <c r="B349" s="20" t="s">
        <v>1191</v>
      </c>
      <c r="C349" s="20" t="s">
        <v>1726</v>
      </c>
      <c r="D349" s="20" t="s">
        <v>48</v>
      </c>
      <c r="E349" s="41" t="s">
        <v>1017</v>
      </c>
      <c r="F349" s="21"/>
      <c r="G349" s="196">
        <v>1562.36</v>
      </c>
      <c r="H349" s="222">
        <v>1515.49</v>
      </c>
      <c r="I349" s="222">
        <v>1363.94</v>
      </c>
      <c r="J349" s="222">
        <v>151.55000000000001</v>
      </c>
      <c r="K349" s="196">
        <v>1507.68</v>
      </c>
      <c r="L349" s="196">
        <v>1356.91</v>
      </c>
      <c r="M349" s="196">
        <v>150.77000000000001</v>
      </c>
      <c r="N349" s="196">
        <v>1562.36</v>
      </c>
      <c r="O349" s="196">
        <v>1499.87</v>
      </c>
      <c r="P349" s="196">
        <v>1349.8799999999999</v>
      </c>
      <c r="Q349" s="196">
        <v>149.99</v>
      </c>
      <c r="R349" s="196">
        <v>1499.87</v>
      </c>
      <c r="S349" s="196">
        <v>1499.87</v>
      </c>
      <c r="T349" s="196">
        <v>1349.8799999999999</v>
      </c>
      <c r="U349" s="196">
        <v>149.99</v>
      </c>
      <c r="V349" s="223">
        <f t="shared" si="72"/>
        <v>1499.87</v>
      </c>
      <c r="W349" s="196">
        <f t="shared" si="73"/>
        <v>1515.49</v>
      </c>
      <c r="X349" s="196"/>
    </row>
    <row r="350" spans="1:24" s="7" customFormat="1" ht="157.5" outlineLevel="1">
      <c r="A350" s="40" t="s">
        <v>1021</v>
      </c>
      <c r="B350" s="66" t="s">
        <v>1010</v>
      </c>
      <c r="C350" s="66" t="s">
        <v>1727</v>
      </c>
      <c r="D350" s="66" t="s">
        <v>967</v>
      </c>
      <c r="E350" s="10"/>
      <c r="F350" s="21"/>
      <c r="G350" s="196">
        <v>860</v>
      </c>
      <c r="H350" s="222">
        <v>834.2</v>
      </c>
      <c r="I350" s="222">
        <v>779.43</v>
      </c>
      <c r="J350" s="222">
        <v>54.77</v>
      </c>
      <c r="K350" s="196">
        <v>829.9</v>
      </c>
      <c r="L350" s="196">
        <v>775.42</v>
      </c>
      <c r="M350" s="196">
        <v>54.48</v>
      </c>
      <c r="N350" s="196">
        <v>860</v>
      </c>
      <c r="O350" s="196">
        <v>825.6</v>
      </c>
      <c r="P350" s="196">
        <v>771.4</v>
      </c>
      <c r="Q350" s="196">
        <v>54.2</v>
      </c>
      <c r="R350" s="196">
        <v>825.6</v>
      </c>
      <c r="S350" s="196">
        <v>825.6</v>
      </c>
      <c r="T350" s="196">
        <v>771.4</v>
      </c>
      <c r="U350" s="196">
        <v>54.2</v>
      </c>
      <c r="V350" s="223">
        <f t="shared" si="72"/>
        <v>825.6</v>
      </c>
      <c r="W350" s="196">
        <f t="shared" si="73"/>
        <v>834.2</v>
      </c>
      <c r="X350" s="196"/>
    </row>
    <row r="351" spans="1:24" s="7" customFormat="1" ht="157.5" outlineLevel="1">
      <c r="A351" s="40" t="s">
        <v>573</v>
      </c>
      <c r="B351" s="4" t="s">
        <v>801</v>
      </c>
      <c r="C351" s="4" t="s">
        <v>1728</v>
      </c>
      <c r="D351" s="4" t="s">
        <v>48</v>
      </c>
      <c r="E351" s="10"/>
      <c r="F351" s="21"/>
      <c r="G351" s="196">
        <v>2653</v>
      </c>
      <c r="H351" s="222">
        <v>2573.41</v>
      </c>
      <c r="I351" s="222">
        <v>2374.56</v>
      </c>
      <c r="J351" s="222">
        <v>198.85</v>
      </c>
      <c r="K351" s="196">
        <v>2560.15</v>
      </c>
      <c r="L351" s="196">
        <v>2362.3200000000002</v>
      </c>
      <c r="M351" s="196">
        <v>197.83</v>
      </c>
      <c r="N351" s="196">
        <v>2653</v>
      </c>
      <c r="O351" s="196">
        <v>2546.88</v>
      </c>
      <c r="P351" s="196">
        <v>2350.08</v>
      </c>
      <c r="Q351" s="196">
        <v>196.8</v>
      </c>
      <c r="R351" s="196">
        <v>2546.88</v>
      </c>
      <c r="S351" s="196">
        <v>2546.88</v>
      </c>
      <c r="T351" s="196">
        <v>2350.08</v>
      </c>
      <c r="U351" s="196">
        <v>196.8</v>
      </c>
      <c r="V351" s="223">
        <f t="shared" si="72"/>
        <v>2546.88</v>
      </c>
      <c r="W351" s="196">
        <f t="shared" si="73"/>
        <v>2573.41</v>
      </c>
      <c r="X351" s="196"/>
    </row>
    <row r="352" spans="1:24" s="7" customFormat="1" ht="157.5" outlineLevel="1">
      <c r="A352" s="40" t="s">
        <v>574</v>
      </c>
      <c r="B352" s="20" t="s">
        <v>442</v>
      </c>
      <c r="C352" s="20" t="s">
        <v>1729</v>
      </c>
      <c r="D352" s="20" t="s">
        <v>47</v>
      </c>
      <c r="E352" s="10"/>
      <c r="F352" s="21"/>
      <c r="G352" s="196">
        <v>2046</v>
      </c>
      <c r="H352" s="222">
        <v>1984.62</v>
      </c>
      <c r="I352" s="222">
        <v>1803.23</v>
      </c>
      <c r="J352" s="222">
        <v>181.39</v>
      </c>
      <c r="K352" s="196">
        <v>1974.39</v>
      </c>
      <c r="L352" s="196">
        <v>1793.93</v>
      </c>
      <c r="M352" s="196">
        <v>180.46</v>
      </c>
      <c r="N352" s="196">
        <v>2046</v>
      </c>
      <c r="O352" s="196">
        <v>1964.16</v>
      </c>
      <c r="P352" s="196">
        <v>1784.64</v>
      </c>
      <c r="Q352" s="196">
        <v>179.52</v>
      </c>
      <c r="R352" s="196">
        <v>1964.16</v>
      </c>
      <c r="S352" s="196">
        <v>1964.16</v>
      </c>
      <c r="T352" s="196">
        <v>1784.64</v>
      </c>
      <c r="U352" s="196">
        <v>179.52</v>
      </c>
      <c r="V352" s="223">
        <f t="shared" si="72"/>
        <v>1964.16</v>
      </c>
      <c r="W352" s="196">
        <f t="shared" si="73"/>
        <v>1984.62</v>
      </c>
      <c r="X352" s="196"/>
    </row>
    <row r="353" spans="1:24" s="7" customFormat="1" ht="157.5" outlineLevel="1">
      <c r="A353" s="40" t="s">
        <v>575</v>
      </c>
      <c r="B353" s="20" t="s">
        <v>1730</v>
      </c>
      <c r="C353" s="20" t="s">
        <v>1729</v>
      </c>
      <c r="D353" s="20" t="s">
        <v>47</v>
      </c>
      <c r="E353" s="10"/>
      <c r="F353" s="21"/>
      <c r="G353" s="196">
        <v>1186</v>
      </c>
      <c r="H353" s="222">
        <v>1150.42</v>
      </c>
      <c r="I353" s="222">
        <v>1045.6600000000001</v>
      </c>
      <c r="J353" s="222">
        <v>104.76</v>
      </c>
      <c r="K353" s="196">
        <v>1144.49</v>
      </c>
      <c r="L353" s="196">
        <v>1040.27</v>
      </c>
      <c r="M353" s="196">
        <v>104.22</v>
      </c>
      <c r="N353" s="196">
        <v>1186</v>
      </c>
      <c r="O353" s="196">
        <v>1138.56</v>
      </c>
      <c r="P353" s="196">
        <v>1034.8799999999999</v>
      </c>
      <c r="Q353" s="196">
        <v>103.68</v>
      </c>
      <c r="R353" s="196">
        <v>1138.56</v>
      </c>
      <c r="S353" s="196">
        <v>1138.56</v>
      </c>
      <c r="T353" s="196">
        <v>1034.8799999999999</v>
      </c>
      <c r="U353" s="196">
        <v>103.68</v>
      </c>
      <c r="V353" s="223">
        <f t="shared" si="72"/>
        <v>1138.56</v>
      </c>
      <c r="W353" s="196">
        <f t="shared" si="73"/>
        <v>1150.42</v>
      </c>
      <c r="X353" s="196"/>
    </row>
    <row r="354" spans="1:24" s="7" customFormat="1" ht="63" outlineLevel="1">
      <c r="A354" s="40" t="s">
        <v>576</v>
      </c>
      <c r="B354" s="20" t="s">
        <v>1731</v>
      </c>
      <c r="C354" s="20" t="s">
        <v>1732</v>
      </c>
      <c r="D354" s="20" t="s">
        <v>67</v>
      </c>
      <c r="E354" s="26"/>
      <c r="F354" s="21"/>
      <c r="G354" s="196">
        <v>716.75</v>
      </c>
      <c r="H354" s="222">
        <v>695.25</v>
      </c>
      <c r="I354" s="222">
        <v>625.73</v>
      </c>
      <c r="J354" s="222">
        <v>69.52</v>
      </c>
      <c r="K354" s="196">
        <v>691.66</v>
      </c>
      <c r="L354" s="196">
        <v>622.49</v>
      </c>
      <c r="M354" s="196">
        <v>69.17</v>
      </c>
      <c r="N354" s="196">
        <v>716.75</v>
      </c>
      <c r="O354" s="196">
        <v>688.08</v>
      </c>
      <c r="P354" s="196">
        <v>619.27</v>
      </c>
      <c r="Q354" s="196">
        <v>68.81</v>
      </c>
      <c r="R354" s="196">
        <v>688.08</v>
      </c>
      <c r="S354" s="196">
        <v>688.08</v>
      </c>
      <c r="T354" s="196">
        <v>619.27</v>
      </c>
      <c r="U354" s="196">
        <v>68.81</v>
      </c>
      <c r="V354" s="223">
        <f t="shared" si="72"/>
        <v>688.08</v>
      </c>
      <c r="W354" s="196">
        <f t="shared" si="73"/>
        <v>695.25</v>
      </c>
      <c r="X354" s="196"/>
    </row>
    <row r="355" spans="1:24" s="7" customFormat="1" ht="47.25" outlineLevel="1">
      <c r="A355" s="40" t="s">
        <v>577</v>
      </c>
      <c r="B355" s="9" t="s">
        <v>1733</v>
      </c>
      <c r="C355" s="9" t="s">
        <v>1734</v>
      </c>
      <c r="D355" s="9" t="s">
        <v>406</v>
      </c>
      <c r="E355" s="26" t="s">
        <v>84</v>
      </c>
      <c r="F355" s="21"/>
      <c r="G355" s="196">
        <v>862.16</v>
      </c>
      <c r="H355" s="222">
        <v>836.3</v>
      </c>
      <c r="I355" s="222">
        <v>836.3</v>
      </c>
      <c r="J355" s="222">
        <v>0</v>
      </c>
      <c r="K355" s="196">
        <v>831.98</v>
      </c>
      <c r="L355" s="196">
        <v>831.98</v>
      </c>
      <c r="M355" s="196">
        <v>0</v>
      </c>
      <c r="N355" s="196">
        <v>862.16</v>
      </c>
      <c r="O355" s="196">
        <v>827.67</v>
      </c>
      <c r="P355" s="196">
        <v>827.67</v>
      </c>
      <c r="Q355" s="196">
        <v>0</v>
      </c>
      <c r="R355" s="196">
        <v>827.67</v>
      </c>
      <c r="S355" s="196">
        <v>827.67</v>
      </c>
      <c r="T355" s="196">
        <v>827.67</v>
      </c>
      <c r="U355" s="196">
        <v>0</v>
      </c>
      <c r="V355" s="223">
        <f t="shared" si="72"/>
        <v>827.67</v>
      </c>
      <c r="W355" s="196">
        <f t="shared" si="73"/>
        <v>836.3</v>
      </c>
      <c r="X355" s="196"/>
    </row>
    <row r="356" spans="1:24" s="7" customFormat="1" ht="126" outlineLevel="1">
      <c r="A356" s="40" t="s">
        <v>578</v>
      </c>
      <c r="B356" s="20" t="s">
        <v>864</v>
      </c>
      <c r="C356" s="20" t="s">
        <v>906</v>
      </c>
      <c r="D356" s="20" t="s">
        <v>48</v>
      </c>
      <c r="E356" s="26" t="s">
        <v>84</v>
      </c>
      <c r="F356" s="21"/>
      <c r="G356" s="196">
        <v>5777</v>
      </c>
      <c r="H356" s="222">
        <v>5603.69</v>
      </c>
      <c r="I356" s="222">
        <v>5087.6499999999996</v>
      </c>
      <c r="J356" s="222">
        <v>516.04</v>
      </c>
      <c r="K356" s="196">
        <v>5574.81</v>
      </c>
      <c r="L356" s="196">
        <v>5061.43</v>
      </c>
      <c r="M356" s="196">
        <v>513.38</v>
      </c>
      <c r="N356" s="196">
        <v>5777</v>
      </c>
      <c r="O356" s="196">
        <v>5545.92</v>
      </c>
      <c r="P356" s="196">
        <v>5035.2</v>
      </c>
      <c r="Q356" s="196">
        <v>510.72</v>
      </c>
      <c r="R356" s="196">
        <v>5545.92</v>
      </c>
      <c r="S356" s="196">
        <v>5545.92</v>
      </c>
      <c r="T356" s="196">
        <v>5035.2</v>
      </c>
      <c r="U356" s="196">
        <v>510.72</v>
      </c>
      <c r="V356" s="223">
        <f t="shared" si="72"/>
        <v>5545.92</v>
      </c>
      <c r="W356" s="196">
        <f t="shared" si="73"/>
        <v>5603.69</v>
      </c>
      <c r="X356" s="196"/>
    </row>
    <row r="357" spans="1:24" s="7" customFormat="1" ht="63" outlineLevel="1">
      <c r="A357" s="40" t="s">
        <v>579</v>
      </c>
      <c r="B357" s="2" t="s">
        <v>1735</v>
      </c>
      <c r="C357" s="2" t="s">
        <v>1736</v>
      </c>
      <c r="D357" s="2" t="s">
        <v>48</v>
      </c>
      <c r="E357" s="10" t="s">
        <v>84</v>
      </c>
      <c r="F357" s="21"/>
      <c r="G357" s="240">
        <v>3304.35</v>
      </c>
      <c r="H357" s="222">
        <v>3205.22</v>
      </c>
      <c r="I357" s="222">
        <v>2852.64</v>
      </c>
      <c r="J357" s="222">
        <v>352.58</v>
      </c>
      <c r="K357" s="240">
        <v>3188.7</v>
      </c>
      <c r="L357" s="240">
        <v>2837.94</v>
      </c>
      <c r="M357" s="240">
        <v>350.76</v>
      </c>
      <c r="N357" s="240">
        <v>3304.35</v>
      </c>
      <c r="O357" s="240">
        <v>3172.18</v>
      </c>
      <c r="P357" s="240">
        <v>2823.24</v>
      </c>
      <c r="Q357" s="240">
        <v>348.94</v>
      </c>
      <c r="R357" s="240">
        <v>3172.18</v>
      </c>
      <c r="S357" s="240">
        <v>3172.18</v>
      </c>
      <c r="T357" s="240">
        <v>2823.24</v>
      </c>
      <c r="U357" s="240">
        <v>348.94</v>
      </c>
      <c r="V357" s="223">
        <f t="shared" si="72"/>
        <v>3172.18</v>
      </c>
      <c r="W357" s="196">
        <f t="shared" si="73"/>
        <v>3205.22</v>
      </c>
      <c r="X357" s="240"/>
    </row>
    <row r="358" spans="1:24" s="7" customFormat="1" ht="78.75" outlineLevel="1">
      <c r="A358" s="172" t="s">
        <v>580</v>
      </c>
      <c r="B358" s="64" t="s">
        <v>72</v>
      </c>
      <c r="C358" s="64" t="s">
        <v>84</v>
      </c>
      <c r="D358" s="64" t="s">
        <v>63</v>
      </c>
      <c r="E358" s="155" t="s">
        <v>1192</v>
      </c>
      <c r="F358" s="21"/>
      <c r="G358" s="241" t="s">
        <v>946</v>
      </c>
      <c r="H358" s="222" t="s">
        <v>946</v>
      </c>
      <c r="I358" s="222" t="s">
        <v>946</v>
      </c>
      <c r="J358" s="222">
        <v>0</v>
      </c>
      <c r="K358" s="241" t="s">
        <v>946</v>
      </c>
      <c r="L358" s="241" t="s">
        <v>946</v>
      </c>
      <c r="M358" s="241">
        <v>0</v>
      </c>
      <c r="N358" s="241" t="s">
        <v>946</v>
      </c>
      <c r="O358" s="241" t="s">
        <v>946</v>
      </c>
      <c r="P358" s="241" t="s">
        <v>946</v>
      </c>
      <c r="Q358" s="241">
        <v>0</v>
      </c>
      <c r="R358" s="241" t="s">
        <v>946</v>
      </c>
      <c r="S358" s="241" t="s">
        <v>946</v>
      </c>
      <c r="T358" s="241" t="s">
        <v>946</v>
      </c>
      <c r="U358" s="241">
        <v>0</v>
      </c>
      <c r="V358" s="223">
        <f t="shared" si="72"/>
        <v>0</v>
      </c>
      <c r="W358" s="196">
        <f t="shared" si="73"/>
        <v>0</v>
      </c>
      <c r="X358" s="241"/>
    </row>
    <row r="359" spans="1:24" s="7" customFormat="1" ht="18.75" outlineLevel="1">
      <c r="A359" s="890" t="s">
        <v>527</v>
      </c>
      <c r="B359" s="891"/>
      <c r="C359" s="198"/>
      <c r="D359" s="198"/>
      <c r="E359" s="226"/>
      <c r="F359" s="21"/>
      <c r="G359" s="242"/>
      <c r="H359" s="222"/>
      <c r="I359" s="222"/>
      <c r="J359" s="222"/>
      <c r="K359" s="242"/>
      <c r="L359" s="242"/>
      <c r="M359" s="242"/>
      <c r="N359" s="242"/>
      <c r="O359" s="242"/>
      <c r="P359" s="242"/>
      <c r="Q359" s="242"/>
      <c r="R359" s="242"/>
      <c r="S359" s="242"/>
      <c r="T359" s="242"/>
      <c r="U359" s="242"/>
      <c r="V359" s="243"/>
      <c r="W359" s="223"/>
      <c r="X359" s="243"/>
    </row>
    <row r="360" spans="1:24" s="7" customFormat="1" ht="31.5" customHeight="1" outlineLevel="1">
      <c r="A360" s="173" t="s">
        <v>581</v>
      </c>
      <c r="B360" s="36" t="s">
        <v>316</v>
      </c>
      <c r="C360" s="36" t="s">
        <v>317</v>
      </c>
      <c r="D360" s="36" t="s">
        <v>318</v>
      </c>
      <c r="E360" s="244" t="s">
        <v>635</v>
      </c>
      <c r="F360" s="21"/>
      <c r="G360" s="196">
        <v>15000</v>
      </c>
      <c r="H360" s="222">
        <v>14550</v>
      </c>
      <c r="I360" s="222">
        <v>0</v>
      </c>
      <c r="J360" s="222">
        <v>14550</v>
      </c>
      <c r="K360" s="196">
        <v>14475</v>
      </c>
      <c r="L360" s="196">
        <v>0</v>
      </c>
      <c r="M360" s="196">
        <v>14475</v>
      </c>
      <c r="N360" s="196">
        <v>15000</v>
      </c>
      <c r="O360" s="196">
        <v>14400</v>
      </c>
      <c r="P360" s="196">
        <v>0</v>
      </c>
      <c r="Q360" s="196">
        <v>14400</v>
      </c>
      <c r="R360" s="196">
        <v>14400</v>
      </c>
      <c r="S360" s="196">
        <v>14400</v>
      </c>
      <c r="T360" s="196">
        <v>0</v>
      </c>
      <c r="U360" s="196">
        <v>14400</v>
      </c>
      <c r="V360" s="223">
        <f t="shared" ref="V360:V378" si="74">MIN(H360,K360,O360,S360)</f>
        <v>14400</v>
      </c>
      <c r="W360" s="196">
        <f t="shared" ref="W360:W378" si="75">MAX(H360,K360,O360,S360)</f>
        <v>14550</v>
      </c>
      <c r="X360" s="196"/>
    </row>
    <row r="361" spans="1:24" s="7" customFormat="1" ht="94.5" outlineLevel="1">
      <c r="A361" s="40" t="s">
        <v>582</v>
      </c>
      <c r="B361" s="36" t="s">
        <v>319</v>
      </c>
      <c r="C361" s="36" t="s">
        <v>320</v>
      </c>
      <c r="D361" s="36" t="s">
        <v>321</v>
      </c>
      <c r="E361" s="21" t="s">
        <v>635</v>
      </c>
      <c r="F361" s="21"/>
      <c r="G361" s="196">
        <v>7000</v>
      </c>
      <c r="H361" s="222">
        <v>6790</v>
      </c>
      <c r="I361" s="222">
        <v>0</v>
      </c>
      <c r="J361" s="222">
        <v>6790</v>
      </c>
      <c r="K361" s="196">
        <v>6755</v>
      </c>
      <c r="L361" s="196">
        <v>0</v>
      </c>
      <c r="M361" s="196">
        <v>6755</v>
      </c>
      <c r="N361" s="196">
        <v>7000</v>
      </c>
      <c r="O361" s="196">
        <v>6720</v>
      </c>
      <c r="P361" s="196">
        <v>0</v>
      </c>
      <c r="Q361" s="196">
        <v>6720</v>
      </c>
      <c r="R361" s="196">
        <v>6720</v>
      </c>
      <c r="S361" s="196">
        <v>6720</v>
      </c>
      <c r="T361" s="196">
        <v>0</v>
      </c>
      <c r="U361" s="196">
        <v>6720</v>
      </c>
      <c r="V361" s="223">
        <f t="shared" si="74"/>
        <v>6720</v>
      </c>
      <c r="W361" s="196">
        <f t="shared" si="75"/>
        <v>6790</v>
      </c>
      <c r="X361" s="196"/>
    </row>
    <row r="362" spans="1:24" s="7" customFormat="1" ht="31.5" customHeight="1">
      <c r="A362" s="40" t="s">
        <v>583</v>
      </c>
      <c r="B362" s="36" t="s">
        <v>322</v>
      </c>
      <c r="C362" s="36" t="s">
        <v>323</v>
      </c>
      <c r="D362" s="36" t="s">
        <v>324</v>
      </c>
      <c r="E362" s="21" t="s">
        <v>634</v>
      </c>
      <c r="F362" s="21"/>
      <c r="G362" s="196">
        <v>10000</v>
      </c>
      <c r="H362" s="222">
        <v>9700</v>
      </c>
      <c r="I362" s="222">
        <v>0</v>
      </c>
      <c r="J362" s="222">
        <v>9700</v>
      </c>
      <c r="K362" s="196">
        <v>9650</v>
      </c>
      <c r="L362" s="196">
        <v>0</v>
      </c>
      <c r="M362" s="196">
        <v>9650</v>
      </c>
      <c r="N362" s="196">
        <v>10000</v>
      </c>
      <c r="O362" s="196">
        <v>9600</v>
      </c>
      <c r="P362" s="196">
        <v>0</v>
      </c>
      <c r="Q362" s="196">
        <v>9600</v>
      </c>
      <c r="R362" s="196">
        <v>9600</v>
      </c>
      <c r="S362" s="196">
        <v>9600</v>
      </c>
      <c r="T362" s="196">
        <v>0</v>
      </c>
      <c r="U362" s="196">
        <v>9600</v>
      </c>
      <c r="V362" s="223">
        <f t="shared" si="74"/>
        <v>9600</v>
      </c>
      <c r="W362" s="196">
        <f t="shared" si="75"/>
        <v>9700</v>
      </c>
      <c r="X362" s="196"/>
    </row>
    <row r="363" spans="1:24" s="7" customFormat="1" ht="63" outlineLevel="1">
      <c r="A363" s="40" t="s">
        <v>788</v>
      </c>
      <c r="B363" s="36" t="s">
        <v>325</v>
      </c>
      <c r="C363" s="36" t="s">
        <v>326</v>
      </c>
      <c r="D363" s="36" t="s">
        <v>1</v>
      </c>
      <c r="E363" s="21" t="s">
        <v>634</v>
      </c>
      <c r="F363" s="21"/>
      <c r="G363" s="196">
        <v>2072.4299999999998</v>
      </c>
      <c r="H363" s="222">
        <v>2010.26</v>
      </c>
      <c r="I363" s="222">
        <v>2010.26</v>
      </c>
      <c r="J363" s="222">
        <v>0</v>
      </c>
      <c r="K363" s="196">
        <v>1999.89</v>
      </c>
      <c r="L363" s="196">
        <v>1999.89</v>
      </c>
      <c r="M363" s="196">
        <v>0</v>
      </c>
      <c r="N363" s="196">
        <v>2072.4299999999998</v>
      </c>
      <c r="O363" s="196">
        <v>1989.53</v>
      </c>
      <c r="P363" s="196">
        <v>1989.53</v>
      </c>
      <c r="Q363" s="196">
        <v>0</v>
      </c>
      <c r="R363" s="196">
        <v>1989.53</v>
      </c>
      <c r="S363" s="196">
        <v>1989.53</v>
      </c>
      <c r="T363" s="196">
        <v>1989.53</v>
      </c>
      <c r="U363" s="196">
        <v>0</v>
      </c>
      <c r="V363" s="223">
        <f t="shared" si="74"/>
        <v>1989.53</v>
      </c>
      <c r="W363" s="196">
        <f t="shared" si="75"/>
        <v>2010.26</v>
      </c>
      <c r="X363" s="196"/>
    </row>
    <row r="364" spans="1:24" s="7" customFormat="1" ht="94.5" outlineLevel="1">
      <c r="A364" s="40" t="s">
        <v>789</v>
      </c>
      <c r="B364" s="2" t="s">
        <v>29</v>
      </c>
      <c r="C364" s="2" t="s">
        <v>105</v>
      </c>
      <c r="D364" s="2" t="s">
        <v>62</v>
      </c>
      <c r="E364" s="10" t="s">
        <v>84</v>
      </c>
      <c r="F364" s="21"/>
      <c r="G364" s="196">
        <v>24264.83</v>
      </c>
      <c r="H364" s="222">
        <v>23536.89</v>
      </c>
      <c r="I364" s="222">
        <v>17888.04</v>
      </c>
      <c r="J364" s="222">
        <v>5648.85</v>
      </c>
      <c r="K364" s="196">
        <v>23415.56</v>
      </c>
      <c r="L364" s="196">
        <v>17795.830000000002</v>
      </c>
      <c r="M364" s="196">
        <v>5619.73</v>
      </c>
      <c r="N364" s="196">
        <v>24264.83</v>
      </c>
      <c r="O364" s="196">
        <v>23294.240000000002</v>
      </c>
      <c r="P364" s="196">
        <v>17703.620000000003</v>
      </c>
      <c r="Q364" s="196">
        <v>5590.62</v>
      </c>
      <c r="R364" s="196">
        <v>23294.240000000002</v>
      </c>
      <c r="S364" s="196">
        <v>23294.240000000002</v>
      </c>
      <c r="T364" s="196">
        <v>17703.620000000003</v>
      </c>
      <c r="U364" s="196">
        <v>5590.62</v>
      </c>
      <c r="V364" s="223">
        <f t="shared" si="74"/>
        <v>23294.240000000002</v>
      </c>
      <c r="W364" s="196">
        <f t="shared" si="75"/>
        <v>23536.89</v>
      </c>
      <c r="X364" s="196"/>
    </row>
    <row r="365" spans="1:24" s="7" customFormat="1" ht="63" outlineLevel="1">
      <c r="A365" s="40" t="s">
        <v>790</v>
      </c>
      <c r="B365" s="44" t="s">
        <v>259</v>
      </c>
      <c r="C365" s="44" t="s">
        <v>1717</v>
      </c>
      <c r="D365" s="44" t="s">
        <v>1</v>
      </c>
      <c r="E365" s="21" t="s">
        <v>634</v>
      </c>
      <c r="F365" s="21"/>
      <c r="G365" s="196">
        <v>600</v>
      </c>
      <c r="H365" s="222">
        <v>582</v>
      </c>
      <c r="I365" s="222">
        <v>528.30999999999995</v>
      </c>
      <c r="J365" s="222">
        <v>53.69</v>
      </c>
      <c r="K365" s="196">
        <v>579</v>
      </c>
      <c r="L365" s="196">
        <v>525.58000000000004</v>
      </c>
      <c r="M365" s="196">
        <v>53.42</v>
      </c>
      <c r="N365" s="196">
        <v>600</v>
      </c>
      <c r="O365" s="196">
        <v>576</v>
      </c>
      <c r="P365" s="196">
        <v>522.86</v>
      </c>
      <c r="Q365" s="196">
        <v>53.14</v>
      </c>
      <c r="R365" s="196">
        <v>576</v>
      </c>
      <c r="S365" s="196">
        <v>576</v>
      </c>
      <c r="T365" s="196">
        <v>522.86</v>
      </c>
      <c r="U365" s="196">
        <v>53.14</v>
      </c>
      <c r="V365" s="223">
        <f t="shared" si="74"/>
        <v>576</v>
      </c>
      <c r="W365" s="196">
        <f t="shared" si="75"/>
        <v>582</v>
      </c>
      <c r="X365" s="196"/>
    </row>
    <row r="366" spans="1:24" s="7" customFormat="1" ht="63" outlineLevel="1">
      <c r="A366" s="40" t="s">
        <v>791</v>
      </c>
      <c r="B366" s="36" t="s">
        <v>247</v>
      </c>
      <c r="C366" s="36" t="s">
        <v>866</v>
      </c>
      <c r="D366" s="36" t="s">
        <v>1</v>
      </c>
      <c r="E366" s="21" t="s">
        <v>634</v>
      </c>
      <c r="F366" s="21"/>
      <c r="G366" s="196">
        <v>376.81</v>
      </c>
      <c r="H366" s="222">
        <v>365.51</v>
      </c>
      <c r="I366" s="222">
        <v>365.51</v>
      </c>
      <c r="J366" s="222">
        <v>0</v>
      </c>
      <c r="K366" s="196">
        <v>363.62</v>
      </c>
      <c r="L366" s="196">
        <v>363.62</v>
      </c>
      <c r="M366" s="196">
        <v>0</v>
      </c>
      <c r="N366" s="196">
        <v>376.81</v>
      </c>
      <c r="O366" s="196">
        <v>361.74</v>
      </c>
      <c r="P366" s="196">
        <v>361.74</v>
      </c>
      <c r="Q366" s="196">
        <v>0</v>
      </c>
      <c r="R366" s="196">
        <v>361.74</v>
      </c>
      <c r="S366" s="196">
        <v>361.74</v>
      </c>
      <c r="T366" s="196">
        <v>361.74</v>
      </c>
      <c r="U366" s="196">
        <v>0</v>
      </c>
      <c r="V366" s="223">
        <f t="shared" si="74"/>
        <v>361.74</v>
      </c>
      <c r="W366" s="196">
        <f t="shared" si="75"/>
        <v>365.51</v>
      </c>
      <c r="X366" s="196"/>
    </row>
    <row r="367" spans="1:24" s="7" customFormat="1" ht="78.75" outlineLevel="1">
      <c r="A367" s="40" t="s">
        <v>792</v>
      </c>
      <c r="B367" s="2" t="s">
        <v>64</v>
      </c>
      <c r="C367" s="2" t="s">
        <v>202</v>
      </c>
      <c r="D367" s="2" t="s">
        <v>65</v>
      </c>
      <c r="E367" s="10" t="s">
        <v>84</v>
      </c>
      <c r="F367" s="21" t="str">
        <f>VLOOKUP(A367,'[3]Калькулятор Индексации '!$A$12:$I$188,9,FALSE)</f>
        <v>Индексация</v>
      </c>
      <c r="G367" s="196">
        <v>283.76</v>
      </c>
      <c r="H367" s="222">
        <v>275.25</v>
      </c>
      <c r="I367" s="222">
        <v>247.73</v>
      </c>
      <c r="J367" s="222">
        <v>27.52</v>
      </c>
      <c r="K367" s="196">
        <v>273.83</v>
      </c>
      <c r="L367" s="196">
        <v>246.45</v>
      </c>
      <c r="M367" s="196">
        <v>27.38</v>
      </c>
      <c r="N367" s="196">
        <v>283.76</v>
      </c>
      <c r="O367" s="196">
        <v>272.41000000000003</v>
      </c>
      <c r="P367" s="196">
        <v>245.17000000000002</v>
      </c>
      <c r="Q367" s="196">
        <v>27.24</v>
      </c>
      <c r="R367" s="196">
        <v>272.41000000000003</v>
      </c>
      <c r="S367" s="196">
        <v>272.41000000000003</v>
      </c>
      <c r="T367" s="196">
        <v>245.17000000000002</v>
      </c>
      <c r="U367" s="196">
        <v>27.24</v>
      </c>
      <c r="V367" s="223">
        <f t="shared" si="74"/>
        <v>272.41000000000003</v>
      </c>
      <c r="W367" s="196">
        <f t="shared" si="75"/>
        <v>275.25</v>
      </c>
      <c r="X367" s="196"/>
    </row>
    <row r="368" spans="1:24" s="7" customFormat="1" ht="63" outlineLevel="1">
      <c r="A368" s="40" t="s">
        <v>793</v>
      </c>
      <c r="B368" s="25" t="s">
        <v>330</v>
      </c>
      <c r="C368" s="25" t="s">
        <v>1737</v>
      </c>
      <c r="D368" s="25" t="s">
        <v>1025</v>
      </c>
      <c r="E368" s="26" t="s">
        <v>634</v>
      </c>
      <c r="F368" s="21"/>
      <c r="G368" s="196">
        <v>645.78</v>
      </c>
      <c r="H368" s="222">
        <v>626.41</v>
      </c>
      <c r="I368" s="222">
        <v>563.59</v>
      </c>
      <c r="J368" s="222">
        <v>62.82</v>
      </c>
      <c r="K368" s="196">
        <v>623.17999999999995</v>
      </c>
      <c r="L368" s="196">
        <v>560.69000000000005</v>
      </c>
      <c r="M368" s="196">
        <v>62.49</v>
      </c>
      <c r="N368" s="196">
        <v>645.78</v>
      </c>
      <c r="O368" s="196">
        <v>619.95000000000005</v>
      </c>
      <c r="P368" s="196">
        <v>557.78000000000009</v>
      </c>
      <c r="Q368" s="196">
        <v>62.17</v>
      </c>
      <c r="R368" s="196">
        <v>619.95000000000005</v>
      </c>
      <c r="S368" s="196">
        <v>619.95000000000005</v>
      </c>
      <c r="T368" s="196">
        <v>557.78000000000009</v>
      </c>
      <c r="U368" s="196">
        <v>62.17</v>
      </c>
      <c r="V368" s="223">
        <f t="shared" si="74"/>
        <v>619.95000000000005</v>
      </c>
      <c r="W368" s="196">
        <f t="shared" si="75"/>
        <v>626.41</v>
      </c>
      <c r="X368" s="196"/>
    </row>
    <row r="369" spans="1:24" s="7" customFormat="1" ht="78.75" outlineLevel="1">
      <c r="A369" s="40" t="s">
        <v>794</v>
      </c>
      <c r="B369" s="25" t="s">
        <v>331</v>
      </c>
      <c r="C369" s="25" t="s">
        <v>1738</v>
      </c>
      <c r="D369" s="25" t="s">
        <v>1026</v>
      </c>
      <c r="E369" s="26" t="s">
        <v>634</v>
      </c>
      <c r="F369" s="21"/>
      <c r="G369" s="196">
        <v>477.04</v>
      </c>
      <c r="H369" s="222">
        <v>462.73</v>
      </c>
      <c r="I369" s="222">
        <v>416.72</v>
      </c>
      <c r="J369" s="222">
        <v>46.01</v>
      </c>
      <c r="K369" s="196">
        <v>460.34</v>
      </c>
      <c r="L369" s="196">
        <v>414.57</v>
      </c>
      <c r="M369" s="196">
        <v>45.77</v>
      </c>
      <c r="N369" s="196">
        <v>477.04</v>
      </c>
      <c r="O369" s="196">
        <v>457.96</v>
      </c>
      <c r="P369" s="196">
        <v>412.42999999999995</v>
      </c>
      <c r="Q369" s="196">
        <v>45.53</v>
      </c>
      <c r="R369" s="196">
        <v>457.96</v>
      </c>
      <c r="S369" s="196">
        <v>457.96</v>
      </c>
      <c r="T369" s="196">
        <v>412.42999999999995</v>
      </c>
      <c r="U369" s="196">
        <v>45.53</v>
      </c>
      <c r="V369" s="223">
        <f t="shared" si="74"/>
        <v>457.96</v>
      </c>
      <c r="W369" s="196">
        <f t="shared" si="75"/>
        <v>462.73</v>
      </c>
      <c r="X369" s="196"/>
    </row>
    <row r="370" spans="1:24" s="7" customFormat="1" ht="126" outlineLevel="1">
      <c r="A370" s="40" t="s">
        <v>795</v>
      </c>
      <c r="B370" s="9" t="s">
        <v>1739</v>
      </c>
      <c r="C370" s="9" t="s">
        <v>418</v>
      </c>
      <c r="D370" s="9" t="s">
        <v>67</v>
      </c>
      <c r="E370" s="26" t="s">
        <v>84</v>
      </c>
      <c r="F370" s="21"/>
      <c r="G370" s="196">
        <v>56</v>
      </c>
      <c r="H370" s="222">
        <v>54.32</v>
      </c>
      <c r="I370" s="222">
        <v>48.89</v>
      </c>
      <c r="J370" s="222">
        <v>5.43</v>
      </c>
      <c r="K370" s="196">
        <v>54.04</v>
      </c>
      <c r="L370" s="196">
        <v>48.64</v>
      </c>
      <c r="M370" s="196">
        <v>5.4</v>
      </c>
      <c r="N370" s="196">
        <v>56</v>
      </c>
      <c r="O370" s="196">
        <v>53.76</v>
      </c>
      <c r="P370" s="196">
        <v>48.379999999999995</v>
      </c>
      <c r="Q370" s="196">
        <v>5.38</v>
      </c>
      <c r="R370" s="196">
        <v>53.76</v>
      </c>
      <c r="S370" s="196">
        <v>53.76</v>
      </c>
      <c r="T370" s="196">
        <v>48.379999999999995</v>
      </c>
      <c r="U370" s="196">
        <v>5.38</v>
      </c>
      <c r="V370" s="223">
        <f t="shared" si="74"/>
        <v>53.76</v>
      </c>
      <c r="W370" s="196">
        <f t="shared" si="75"/>
        <v>54.32</v>
      </c>
      <c r="X370" s="196"/>
    </row>
    <row r="371" spans="1:24" s="7" customFormat="1" ht="126" outlineLevel="1">
      <c r="A371" s="40" t="s">
        <v>796</v>
      </c>
      <c r="B371" s="9" t="s">
        <v>1740</v>
      </c>
      <c r="C371" s="9" t="s">
        <v>420</v>
      </c>
      <c r="D371" s="9" t="s">
        <v>67</v>
      </c>
      <c r="E371" s="26" t="s">
        <v>84</v>
      </c>
      <c r="F371" s="21"/>
      <c r="G371" s="196">
        <v>120</v>
      </c>
      <c r="H371" s="222">
        <v>116.4</v>
      </c>
      <c r="I371" s="222">
        <v>104.76</v>
      </c>
      <c r="J371" s="222">
        <v>11.64</v>
      </c>
      <c r="K371" s="196">
        <v>115.8</v>
      </c>
      <c r="L371" s="196">
        <v>104.22</v>
      </c>
      <c r="M371" s="196">
        <v>11.58</v>
      </c>
      <c r="N371" s="196">
        <v>120</v>
      </c>
      <c r="O371" s="196">
        <v>115.2</v>
      </c>
      <c r="P371" s="196">
        <v>103.68</v>
      </c>
      <c r="Q371" s="196">
        <v>11.52</v>
      </c>
      <c r="R371" s="196">
        <v>115.2</v>
      </c>
      <c r="S371" s="196">
        <v>115.2</v>
      </c>
      <c r="T371" s="196">
        <v>103.68</v>
      </c>
      <c r="U371" s="196">
        <v>11.52</v>
      </c>
      <c r="V371" s="223">
        <f t="shared" si="74"/>
        <v>115.2</v>
      </c>
      <c r="W371" s="196">
        <f t="shared" si="75"/>
        <v>116.4</v>
      </c>
      <c r="X371" s="196"/>
    </row>
    <row r="372" spans="1:24" s="7" customFormat="1" ht="126" outlineLevel="1">
      <c r="A372" s="40" t="s">
        <v>797</v>
      </c>
      <c r="B372" s="9" t="s">
        <v>1741</v>
      </c>
      <c r="C372" s="9" t="s">
        <v>422</v>
      </c>
      <c r="D372" s="9" t="s">
        <v>67</v>
      </c>
      <c r="E372" s="26" t="s">
        <v>84</v>
      </c>
      <c r="F372" s="21"/>
      <c r="G372" s="196">
        <v>150</v>
      </c>
      <c r="H372" s="222">
        <v>145.5</v>
      </c>
      <c r="I372" s="222">
        <v>130.94999999999999</v>
      </c>
      <c r="J372" s="222">
        <v>14.55</v>
      </c>
      <c r="K372" s="196">
        <v>144.75</v>
      </c>
      <c r="L372" s="196">
        <v>130.27000000000001</v>
      </c>
      <c r="M372" s="196">
        <v>14.48</v>
      </c>
      <c r="N372" s="196">
        <v>150</v>
      </c>
      <c r="O372" s="196">
        <v>144</v>
      </c>
      <c r="P372" s="196">
        <v>129.6</v>
      </c>
      <c r="Q372" s="196">
        <v>14.4</v>
      </c>
      <c r="R372" s="196">
        <v>144</v>
      </c>
      <c r="S372" s="196">
        <v>144</v>
      </c>
      <c r="T372" s="196">
        <v>129.6</v>
      </c>
      <c r="U372" s="196">
        <v>14.4</v>
      </c>
      <c r="V372" s="223">
        <f t="shared" si="74"/>
        <v>144</v>
      </c>
      <c r="W372" s="196">
        <f t="shared" si="75"/>
        <v>145.5</v>
      </c>
      <c r="X372" s="196"/>
    </row>
    <row r="373" spans="1:24" s="7" customFormat="1" ht="110.25" outlineLevel="1">
      <c r="A373" s="40" t="s">
        <v>798</v>
      </c>
      <c r="B373" s="9" t="s">
        <v>1742</v>
      </c>
      <c r="C373" s="9" t="s">
        <v>424</v>
      </c>
      <c r="D373" s="9" t="s">
        <v>67</v>
      </c>
      <c r="E373" s="26" t="s">
        <v>84</v>
      </c>
      <c r="F373" s="21"/>
      <c r="G373" s="196">
        <v>124.77</v>
      </c>
      <c r="H373" s="222">
        <v>121.03</v>
      </c>
      <c r="I373" s="222">
        <v>108.93</v>
      </c>
      <c r="J373" s="222">
        <v>12.1</v>
      </c>
      <c r="K373" s="196">
        <v>120.4</v>
      </c>
      <c r="L373" s="196">
        <v>108.36</v>
      </c>
      <c r="M373" s="196">
        <v>12.04</v>
      </c>
      <c r="N373" s="196">
        <v>124.77</v>
      </c>
      <c r="O373" s="196">
        <v>119.78</v>
      </c>
      <c r="P373" s="196">
        <v>107.8</v>
      </c>
      <c r="Q373" s="196">
        <v>11.98</v>
      </c>
      <c r="R373" s="196">
        <v>119.78</v>
      </c>
      <c r="S373" s="196">
        <v>119.78</v>
      </c>
      <c r="T373" s="196">
        <v>107.8</v>
      </c>
      <c r="U373" s="196">
        <v>11.98</v>
      </c>
      <c r="V373" s="223">
        <f t="shared" si="74"/>
        <v>119.78</v>
      </c>
      <c r="W373" s="196">
        <f t="shared" si="75"/>
        <v>121.03</v>
      </c>
      <c r="X373" s="196"/>
    </row>
    <row r="374" spans="1:24" s="7" customFormat="1" ht="126" outlineLevel="1">
      <c r="A374" s="40" t="s">
        <v>799</v>
      </c>
      <c r="B374" s="9" t="s">
        <v>1743</v>
      </c>
      <c r="C374" s="9" t="s">
        <v>426</v>
      </c>
      <c r="D374" s="9" t="s">
        <v>67</v>
      </c>
      <c r="E374" s="26" t="s">
        <v>84</v>
      </c>
      <c r="F374" s="21"/>
      <c r="G374" s="196">
        <v>145</v>
      </c>
      <c r="H374" s="222">
        <v>140.65</v>
      </c>
      <c r="I374" s="222">
        <v>126.58</v>
      </c>
      <c r="J374" s="222">
        <v>14.07</v>
      </c>
      <c r="K374" s="196">
        <v>139.93</v>
      </c>
      <c r="L374" s="196">
        <v>125.94</v>
      </c>
      <c r="M374" s="196">
        <v>13.99</v>
      </c>
      <c r="N374" s="196">
        <v>145</v>
      </c>
      <c r="O374" s="196">
        <v>139.19999999999999</v>
      </c>
      <c r="P374" s="196">
        <v>125.27999999999999</v>
      </c>
      <c r="Q374" s="196">
        <v>13.92</v>
      </c>
      <c r="R374" s="196">
        <v>139.19999999999999</v>
      </c>
      <c r="S374" s="196">
        <v>139.19999999999999</v>
      </c>
      <c r="T374" s="196">
        <v>125.27999999999999</v>
      </c>
      <c r="U374" s="196">
        <v>13.92</v>
      </c>
      <c r="V374" s="223">
        <f t="shared" si="74"/>
        <v>139.19999999999999</v>
      </c>
      <c r="W374" s="196">
        <f t="shared" si="75"/>
        <v>140.65</v>
      </c>
      <c r="X374" s="196"/>
    </row>
    <row r="375" spans="1:24" s="7" customFormat="1" ht="157.5" outlineLevel="1">
      <c r="A375" s="40" t="s">
        <v>800</v>
      </c>
      <c r="B375" s="2" t="s">
        <v>953</v>
      </c>
      <c r="C375" s="2" t="s">
        <v>80</v>
      </c>
      <c r="D375" s="2" t="s">
        <v>67</v>
      </c>
      <c r="E375" s="10" t="s">
        <v>1219</v>
      </c>
      <c r="F375" s="21"/>
      <c r="G375" s="196">
        <v>227.23</v>
      </c>
      <c r="H375" s="222">
        <v>220.41</v>
      </c>
      <c r="I375" s="222">
        <v>196.16</v>
      </c>
      <c r="J375" s="222">
        <v>24.25</v>
      </c>
      <c r="K375" s="196">
        <v>219.28</v>
      </c>
      <c r="L375" s="196">
        <v>195.16</v>
      </c>
      <c r="M375" s="196">
        <v>24.12</v>
      </c>
      <c r="N375" s="196">
        <v>227.23</v>
      </c>
      <c r="O375" s="196">
        <v>218.14</v>
      </c>
      <c r="P375" s="196">
        <v>194.14</v>
      </c>
      <c r="Q375" s="196">
        <v>24</v>
      </c>
      <c r="R375" s="196">
        <v>218.14</v>
      </c>
      <c r="S375" s="196">
        <v>218.14</v>
      </c>
      <c r="T375" s="196">
        <v>194.14</v>
      </c>
      <c r="U375" s="196">
        <v>24</v>
      </c>
      <c r="V375" s="223">
        <f t="shared" si="74"/>
        <v>218.14</v>
      </c>
      <c r="W375" s="196">
        <f t="shared" si="75"/>
        <v>220.41</v>
      </c>
      <c r="X375" s="196"/>
    </row>
    <row r="376" spans="1:24" s="7" customFormat="1" ht="236.25" outlineLevel="1">
      <c r="A376" s="40" t="s">
        <v>1059</v>
      </c>
      <c r="B376" s="2" t="s">
        <v>848</v>
      </c>
      <c r="C376" s="2" t="s">
        <v>1744</v>
      </c>
      <c r="D376" s="2" t="s">
        <v>67</v>
      </c>
      <c r="E376" s="10" t="s">
        <v>1220</v>
      </c>
      <c r="F376" s="21"/>
      <c r="G376" s="196">
        <v>1378.79</v>
      </c>
      <c r="H376" s="222">
        <v>1337.43</v>
      </c>
      <c r="I376" s="222">
        <v>1226.69</v>
      </c>
      <c r="J376" s="222">
        <v>110.74</v>
      </c>
      <c r="K376" s="196">
        <v>1330.53</v>
      </c>
      <c r="L376" s="196">
        <v>1220.3699999999999</v>
      </c>
      <c r="M376" s="196">
        <v>110.16</v>
      </c>
      <c r="N376" s="196">
        <v>1378.79</v>
      </c>
      <c r="O376" s="196">
        <v>1323.64</v>
      </c>
      <c r="P376" s="196">
        <v>1214.0500000000002</v>
      </c>
      <c r="Q376" s="196">
        <v>109.59</v>
      </c>
      <c r="R376" s="196">
        <v>1323.64</v>
      </c>
      <c r="S376" s="196">
        <v>1323.64</v>
      </c>
      <c r="T376" s="196">
        <v>1214.0500000000002</v>
      </c>
      <c r="U376" s="196">
        <v>109.59</v>
      </c>
      <c r="V376" s="223">
        <f t="shared" si="74"/>
        <v>1323.64</v>
      </c>
      <c r="W376" s="196">
        <f t="shared" si="75"/>
        <v>1337.43</v>
      </c>
      <c r="X376" s="196"/>
    </row>
    <row r="377" spans="1:24" s="7" customFormat="1" ht="157.5" outlineLevel="1">
      <c r="A377" s="40" t="s">
        <v>1060</v>
      </c>
      <c r="B377" s="2" t="s">
        <v>954</v>
      </c>
      <c r="C377" s="2" t="s">
        <v>80</v>
      </c>
      <c r="D377" s="2" t="s">
        <v>67</v>
      </c>
      <c r="E377" s="10" t="s">
        <v>1221</v>
      </c>
      <c r="F377" s="21"/>
      <c r="G377" s="196">
        <v>36.549999999999997</v>
      </c>
      <c r="H377" s="222">
        <v>35.450000000000003</v>
      </c>
      <c r="I377" s="222">
        <v>31.55</v>
      </c>
      <c r="J377" s="222">
        <v>3.9</v>
      </c>
      <c r="K377" s="196">
        <v>35.270000000000003</v>
      </c>
      <c r="L377" s="196">
        <v>31.39</v>
      </c>
      <c r="M377" s="196">
        <v>3.88</v>
      </c>
      <c r="N377" s="196">
        <v>36.549999999999997</v>
      </c>
      <c r="O377" s="196">
        <v>35.090000000000003</v>
      </c>
      <c r="P377" s="196">
        <v>31.230000000000004</v>
      </c>
      <c r="Q377" s="196">
        <v>3.86</v>
      </c>
      <c r="R377" s="196">
        <v>35.090000000000003</v>
      </c>
      <c r="S377" s="196">
        <v>35.090000000000003</v>
      </c>
      <c r="T377" s="196">
        <v>31.230000000000004</v>
      </c>
      <c r="U377" s="196">
        <v>3.86</v>
      </c>
      <c r="V377" s="223">
        <f t="shared" si="74"/>
        <v>35.090000000000003</v>
      </c>
      <c r="W377" s="196">
        <f t="shared" si="75"/>
        <v>35.450000000000003</v>
      </c>
      <c r="X377" s="196"/>
    </row>
    <row r="378" spans="1:24" s="7" customFormat="1" ht="158.25" outlineLevel="1" thickBot="1">
      <c r="A378" s="40" t="s">
        <v>1061</v>
      </c>
      <c r="B378" s="64" t="s">
        <v>1745</v>
      </c>
      <c r="C378" s="64" t="s">
        <v>80</v>
      </c>
      <c r="D378" s="64" t="s">
        <v>67</v>
      </c>
      <c r="E378" s="155" t="s">
        <v>1221</v>
      </c>
      <c r="F378" s="21"/>
      <c r="G378" s="196">
        <v>30.99</v>
      </c>
      <c r="H378" s="222">
        <v>30.06</v>
      </c>
      <c r="I378" s="222">
        <v>26.75</v>
      </c>
      <c r="J378" s="222">
        <v>3.31</v>
      </c>
      <c r="K378" s="196">
        <v>29.91</v>
      </c>
      <c r="L378" s="196">
        <v>26.62</v>
      </c>
      <c r="M378" s="196">
        <v>3.29</v>
      </c>
      <c r="N378" s="196">
        <v>30.99</v>
      </c>
      <c r="O378" s="196">
        <v>29.75</v>
      </c>
      <c r="P378" s="196">
        <v>26.48</v>
      </c>
      <c r="Q378" s="196">
        <v>3.27</v>
      </c>
      <c r="R378" s="196">
        <v>29.75</v>
      </c>
      <c r="S378" s="196">
        <v>29.75</v>
      </c>
      <c r="T378" s="196">
        <v>26.48</v>
      </c>
      <c r="U378" s="196">
        <v>3.27</v>
      </c>
      <c r="V378" s="223">
        <f t="shared" si="74"/>
        <v>29.75</v>
      </c>
      <c r="W378" s="196">
        <f t="shared" si="75"/>
        <v>30.06</v>
      </c>
      <c r="X378" s="196"/>
    </row>
    <row r="379" spans="1:24" s="7" customFormat="1" ht="16.5" outlineLevel="1" thickBot="1">
      <c r="A379" s="908" t="s">
        <v>949</v>
      </c>
      <c r="B379" s="909"/>
      <c r="C379" s="909"/>
      <c r="D379" s="909"/>
      <c r="E379" s="909"/>
      <c r="F379" s="21"/>
      <c r="G379" s="196"/>
      <c r="H379" s="222"/>
      <c r="I379" s="222"/>
      <c r="J379" s="222"/>
      <c r="K379" s="196"/>
      <c r="L379" s="196"/>
      <c r="M379" s="196"/>
      <c r="N379" s="196"/>
      <c r="O379" s="196"/>
      <c r="P379" s="196"/>
      <c r="Q379" s="196"/>
      <c r="R379" s="196"/>
      <c r="S379" s="196"/>
      <c r="T379" s="196"/>
      <c r="U379" s="196"/>
      <c r="V379" s="196"/>
      <c r="W379" s="223"/>
      <c r="X379" s="196"/>
    </row>
    <row r="380" spans="1:24" s="7" customFormat="1" ht="19.5" outlineLevel="1" thickBot="1">
      <c r="A380" s="910" t="s">
        <v>584</v>
      </c>
      <c r="B380" s="911"/>
      <c r="C380" s="201"/>
      <c r="D380" s="201"/>
      <c r="E380" s="156"/>
      <c r="F380" s="21"/>
      <c r="G380" s="196"/>
      <c r="H380" s="222"/>
      <c r="I380" s="222"/>
      <c r="J380" s="222"/>
      <c r="K380" s="196"/>
      <c r="L380" s="196"/>
      <c r="M380" s="196"/>
      <c r="N380" s="196"/>
      <c r="O380" s="196"/>
      <c r="P380" s="196"/>
      <c r="Q380" s="196"/>
      <c r="R380" s="196"/>
      <c r="S380" s="196"/>
      <c r="T380" s="196"/>
      <c r="U380" s="196"/>
      <c r="V380" s="196"/>
      <c r="W380" s="223"/>
      <c r="X380" s="196"/>
    </row>
    <row r="381" spans="1:24" s="7" customFormat="1" ht="18.75" outlineLevel="1">
      <c r="A381" s="777" t="s">
        <v>154</v>
      </c>
      <c r="B381" s="778"/>
      <c r="C381" s="202"/>
      <c r="D381" s="202"/>
      <c r="E381" s="245"/>
      <c r="F381" s="21"/>
      <c r="G381" s="196"/>
      <c r="H381" s="222"/>
      <c r="I381" s="222"/>
      <c r="J381" s="222"/>
      <c r="K381" s="196"/>
      <c r="L381" s="196"/>
      <c r="M381" s="196"/>
      <c r="N381" s="196"/>
      <c r="O381" s="196"/>
      <c r="P381" s="196"/>
      <c r="Q381" s="196"/>
      <c r="R381" s="196"/>
      <c r="S381" s="196"/>
      <c r="T381" s="196"/>
      <c r="U381" s="196"/>
      <c r="V381" s="196"/>
      <c r="W381" s="223"/>
      <c r="X381" s="196"/>
    </row>
    <row r="382" spans="1:24" s="7" customFormat="1" ht="409.5" outlineLevel="1">
      <c r="A382" s="53" t="s">
        <v>585</v>
      </c>
      <c r="B382" s="12" t="s">
        <v>155</v>
      </c>
      <c r="C382" s="12" t="s">
        <v>832</v>
      </c>
      <c r="D382" s="12" t="s">
        <v>156</v>
      </c>
      <c r="E382" s="10" t="s">
        <v>167</v>
      </c>
      <c r="F382" s="21"/>
      <c r="G382" s="196">
        <v>13950</v>
      </c>
      <c r="H382" s="222">
        <v>13531.5</v>
      </c>
      <c r="I382" s="222">
        <v>0</v>
      </c>
      <c r="J382" s="222">
        <v>13531.5</v>
      </c>
      <c r="K382" s="196">
        <v>13461.75</v>
      </c>
      <c r="L382" s="196">
        <v>0</v>
      </c>
      <c r="M382" s="196">
        <v>13461.75</v>
      </c>
      <c r="N382" s="196">
        <v>13950</v>
      </c>
      <c r="O382" s="196">
        <v>13392</v>
      </c>
      <c r="P382" s="196">
        <v>0</v>
      </c>
      <c r="Q382" s="196">
        <v>13392</v>
      </c>
      <c r="R382" s="196">
        <v>13392</v>
      </c>
      <c r="S382" s="196">
        <v>13392</v>
      </c>
      <c r="T382" s="196">
        <v>0</v>
      </c>
      <c r="U382" s="196">
        <v>13392</v>
      </c>
      <c r="V382" s="223">
        <f t="shared" ref="V382:V389" si="76">MIN(H382,K382,O382,S382)</f>
        <v>13392</v>
      </c>
      <c r="W382" s="196">
        <f t="shared" ref="W382:W389" si="77">MAX(H382,K382,O382,S382)</f>
        <v>13531.5</v>
      </c>
      <c r="X382" s="196"/>
    </row>
    <row r="383" spans="1:24" s="7" customFormat="1" ht="141.75" outlineLevel="1">
      <c r="A383" s="53" t="s">
        <v>586</v>
      </c>
      <c r="B383" s="12" t="s">
        <v>91</v>
      </c>
      <c r="C383" s="12" t="s">
        <v>151</v>
      </c>
      <c r="D383" s="12" t="s">
        <v>49</v>
      </c>
      <c r="E383" s="10" t="s">
        <v>206</v>
      </c>
      <c r="F383" s="21"/>
      <c r="G383" s="196">
        <v>5685</v>
      </c>
      <c r="H383" s="222">
        <v>5514.45</v>
      </c>
      <c r="I383" s="222">
        <v>0</v>
      </c>
      <c r="J383" s="222">
        <v>5514.45</v>
      </c>
      <c r="K383" s="196">
        <v>5486.03</v>
      </c>
      <c r="L383" s="196">
        <v>0</v>
      </c>
      <c r="M383" s="196">
        <v>5486.03</v>
      </c>
      <c r="N383" s="196">
        <v>5685</v>
      </c>
      <c r="O383" s="196">
        <v>5457.6</v>
      </c>
      <c r="P383" s="196">
        <v>0</v>
      </c>
      <c r="Q383" s="196">
        <v>5457.6</v>
      </c>
      <c r="R383" s="196">
        <v>5457.6</v>
      </c>
      <c r="S383" s="196">
        <v>5457.6</v>
      </c>
      <c r="T383" s="196">
        <v>0</v>
      </c>
      <c r="U383" s="196">
        <v>5457.6</v>
      </c>
      <c r="V383" s="223">
        <f t="shared" si="76"/>
        <v>5457.6</v>
      </c>
      <c r="W383" s="196">
        <f t="shared" si="77"/>
        <v>5514.45</v>
      </c>
      <c r="X383" s="196"/>
    </row>
    <row r="384" spans="1:24" s="7" customFormat="1" ht="173.25" outlineLevel="1">
      <c r="A384" s="53" t="s">
        <v>587</v>
      </c>
      <c r="B384" s="12" t="s">
        <v>157</v>
      </c>
      <c r="C384" s="12" t="s">
        <v>158</v>
      </c>
      <c r="D384" s="12" t="s">
        <v>156</v>
      </c>
      <c r="E384" s="10"/>
      <c r="F384" s="21"/>
      <c r="G384" s="196">
        <v>8100</v>
      </c>
      <c r="H384" s="222">
        <v>7857</v>
      </c>
      <c r="I384" s="222">
        <v>0</v>
      </c>
      <c r="J384" s="222">
        <v>7857</v>
      </c>
      <c r="K384" s="196">
        <v>7816.5</v>
      </c>
      <c r="L384" s="196">
        <v>0</v>
      </c>
      <c r="M384" s="196">
        <v>7816.5</v>
      </c>
      <c r="N384" s="196">
        <v>8100</v>
      </c>
      <c r="O384" s="196">
        <v>7776</v>
      </c>
      <c r="P384" s="196">
        <v>0</v>
      </c>
      <c r="Q384" s="196">
        <v>7776</v>
      </c>
      <c r="R384" s="196">
        <v>7776</v>
      </c>
      <c r="S384" s="196">
        <v>7776</v>
      </c>
      <c r="T384" s="196">
        <v>0</v>
      </c>
      <c r="U384" s="196">
        <v>7776</v>
      </c>
      <c r="V384" s="223">
        <f t="shared" si="76"/>
        <v>7776</v>
      </c>
      <c r="W384" s="196">
        <f t="shared" si="77"/>
        <v>7857</v>
      </c>
      <c r="X384" s="196"/>
    </row>
    <row r="385" spans="1:24" s="7" customFormat="1" ht="252" outlineLevel="1">
      <c r="A385" s="53" t="s">
        <v>588</v>
      </c>
      <c r="B385" s="12" t="s">
        <v>833</v>
      </c>
      <c r="C385" s="12" t="s">
        <v>159</v>
      </c>
      <c r="D385" s="12" t="s">
        <v>156</v>
      </c>
      <c r="E385" s="10"/>
      <c r="F385" s="21"/>
      <c r="G385" s="196">
        <v>14212.5</v>
      </c>
      <c r="H385" s="222">
        <v>13786.13</v>
      </c>
      <c r="I385" s="222">
        <v>0</v>
      </c>
      <c r="J385" s="222">
        <v>13786.13</v>
      </c>
      <c r="K385" s="196">
        <v>13715.06</v>
      </c>
      <c r="L385" s="196">
        <v>0</v>
      </c>
      <c r="M385" s="196">
        <v>13715.06</v>
      </c>
      <c r="N385" s="196">
        <v>14212.5</v>
      </c>
      <c r="O385" s="196">
        <v>13644</v>
      </c>
      <c r="P385" s="196">
        <v>0</v>
      </c>
      <c r="Q385" s="196">
        <v>13644</v>
      </c>
      <c r="R385" s="196">
        <v>13644</v>
      </c>
      <c r="S385" s="196">
        <v>13644</v>
      </c>
      <c r="T385" s="196">
        <v>0</v>
      </c>
      <c r="U385" s="196">
        <v>13644</v>
      </c>
      <c r="V385" s="223">
        <f t="shared" si="76"/>
        <v>13644</v>
      </c>
      <c r="W385" s="196">
        <f t="shared" si="77"/>
        <v>13786.13</v>
      </c>
      <c r="X385" s="196"/>
    </row>
    <row r="386" spans="1:24" s="7" customFormat="1" ht="204.75" outlineLevel="1">
      <c r="A386" s="53" t="s">
        <v>589</v>
      </c>
      <c r="B386" s="12" t="s">
        <v>160</v>
      </c>
      <c r="C386" s="12" t="s">
        <v>1746</v>
      </c>
      <c r="D386" s="12" t="s">
        <v>156</v>
      </c>
      <c r="E386" s="10"/>
      <c r="F386" s="21"/>
      <c r="G386" s="196">
        <v>19600</v>
      </c>
      <c r="H386" s="222">
        <v>19012</v>
      </c>
      <c r="I386" s="222">
        <v>0</v>
      </c>
      <c r="J386" s="222">
        <v>19012</v>
      </c>
      <c r="K386" s="196">
        <v>18914</v>
      </c>
      <c r="L386" s="196">
        <v>0</v>
      </c>
      <c r="M386" s="196">
        <v>18914</v>
      </c>
      <c r="N386" s="196">
        <v>19600</v>
      </c>
      <c r="O386" s="196">
        <v>18816</v>
      </c>
      <c r="P386" s="196">
        <v>0</v>
      </c>
      <c r="Q386" s="196">
        <v>18816</v>
      </c>
      <c r="R386" s="196">
        <v>18816</v>
      </c>
      <c r="S386" s="196">
        <v>18816</v>
      </c>
      <c r="T386" s="196">
        <v>0</v>
      </c>
      <c r="U386" s="196">
        <v>18816</v>
      </c>
      <c r="V386" s="223">
        <f t="shared" si="76"/>
        <v>18816</v>
      </c>
      <c r="W386" s="196">
        <f t="shared" si="77"/>
        <v>19012</v>
      </c>
      <c r="X386" s="196"/>
    </row>
    <row r="387" spans="1:24" s="7" customFormat="1" ht="141.75" outlineLevel="1">
      <c r="A387" s="53" t="s">
        <v>590</v>
      </c>
      <c r="B387" s="12" t="s">
        <v>834</v>
      </c>
      <c r="C387" s="12" t="s">
        <v>162</v>
      </c>
      <c r="D387" s="12" t="s">
        <v>156</v>
      </c>
      <c r="E387" s="10" t="s">
        <v>835</v>
      </c>
      <c r="F387" s="21"/>
      <c r="G387" s="196">
        <v>65520</v>
      </c>
      <c r="H387" s="222">
        <v>63554.400000000001</v>
      </c>
      <c r="I387" s="222">
        <v>0</v>
      </c>
      <c r="J387" s="222">
        <v>63554.400000000001</v>
      </c>
      <c r="K387" s="196">
        <v>63226.8</v>
      </c>
      <c r="L387" s="196">
        <v>0</v>
      </c>
      <c r="M387" s="196">
        <v>63226.8</v>
      </c>
      <c r="N387" s="196">
        <v>65520</v>
      </c>
      <c r="O387" s="196">
        <v>62899.199999999997</v>
      </c>
      <c r="P387" s="196">
        <v>0</v>
      </c>
      <c r="Q387" s="196">
        <v>62899.199999999997</v>
      </c>
      <c r="R387" s="196">
        <v>62899.199999999997</v>
      </c>
      <c r="S387" s="196">
        <v>62899.199999999997</v>
      </c>
      <c r="T387" s="196">
        <v>0</v>
      </c>
      <c r="U387" s="196">
        <v>62899.199999999997</v>
      </c>
      <c r="V387" s="223">
        <f t="shared" si="76"/>
        <v>62899.199999999997</v>
      </c>
      <c r="W387" s="196">
        <f t="shared" si="77"/>
        <v>63554.400000000001</v>
      </c>
      <c r="X387" s="196"/>
    </row>
    <row r="388" spans="1:24" s="7" customFormat="1" ht="283.5" outlineLevel="1">
      <c r="A388" s="53" t="s">
        <v>591</v>
      </c>
      <c r="B388" s="12" t="s">
        <v>163</v>
      </c>
      <c r="C388" s="12" t="s">
        <v>164</v>
      </c>
      <c r="D388" s="12" t="s">
        <v>156</v>
      </c>
      <c r="E388" s="10" t="s">
        <v>835</v>
      </c>
      <c r="F388" s="21"/>
      <c r="G388" s="196">
        <v>45360</v>
      </c>
      <c r="H388" s="222">
        <v>43999.199999999997</v>
      </c>
      <c r="I388" s="222">
        <v>0</v>
      </c>
      <c r="J388" s="222">
        <v>43999.199999999997</v>
      </c>
      <c r="K388" s="196">
        <v>43772.4</v>
      </c>
      <c r="L388" s="196">
        <v>0</v>
      </c>
      <c r="M388" s="196">
        <v>43772.4</v>
      </c>
      <c r="N388" s="196">
        <v>45360</v>
      </c>
      <c r="O388" s="196">
        <v>43545.599999999999</v>
      </c>
      <c r="P388" s="196">
        <v>0</v>
      </c>
      <c r="Q388" s="196">
        <v>43545.599999999999</v>
      </c>
      <c r="R388" s="196">
        <v>43545.599999999999</v>
      </c>
      <c r="S388" s="196">
        <v>43545.599999999999</v>
      </c>
      <c r="T388" s="196">
        <v>0</v>
      </c>
      <c r="U388" s="196">
        <v>43545.599999999999</v>
      </c>
      <c r="V388" s="223">
        <f t="shared" si="76"/>
        <v>43545.599999999999</v>
      </c>
      <c r="W388" s="196">
        <f t="shared" si="77"/>
        <v>43999.199999999997</v>
      </c>
      <c r="X388" s="196"/>
    </row>
    <row r="389" spans="1:24" s="7" customFormat="1" ht="330.75" outlineLevel="1">
      <c r="A389" s="53" t="s">
        <v>592</v>
      </c>
      <c r="B389" s="12" t="s">
        <v>50</v>
      </c>
      <c r="C389" s="12" t="s">
        <v>836</v>
      </c>
      <c r="D389" s="12" t="s">
        <v>49</v>
      </c>
      <c r="E389" s="10" t="s">
        <v>168</v>
      </c>
      <c r="F389" s="21"/>
      <c r="G389" s="196">
        <v>2368.75</v>
      </c>
      <c r="H389" s="222">
        <v>2297.69</v>
      </c>
      <c r="I389" s="222">
        <v>0</v>
      </c>
      <c r="J389" s="222">
        <v>2297.69</v>
      </c>
      <c r="K389" s="196">
        <v>2285.84</v>
      </c>
      <c r="L389" s="196">
        <v>0</v>
      </c>
      <c r="M389" s="196">
        <v>2285.84</v>
      </c>
      <c r="N389" s="196">
        <v>2368.75</v>
      </c>
      <c r="O389" s="196">
        <v>2274</v>
      </c>
      <c r="P389" s="196">
        <v>0</v>
      </c>
      <c r="Q389" s="196">
        <v>2274</v>
      </c>
      <c r="R389" s="196">
        <v>2274</v>
      </c>
      <c r="S389" s="196">
        <v>2274</v>
      </c>
      <c r="T389" s="196">
        <v>0</v>
      </c>
      <c r="U389" s="196">
        <v>2274</v>
      </c>
      <c r="V389" s="223">
        <f t="shared" si="76"/>
        <v>2274</v>
      </c>
      <c r="W389" s="196">
        <f t="shared" si="77"/>
        <v>2297.69</v>
      </c>
      <c r="X389" s="196"/>
    </row>
    <row r="390" spans="1:24" s="7" customFormat="1" ht="18.75" outlineLevel="1">
      <c r="A390" s="59" t="s">
        <v>165</v>
      </c>
      <c r="B390" s="54"/>
      <c r="C390" s="54"/>
      <c r="D390" s="54"/>
      <c r="E390" s="246"/>
      <c r="F390" s="21"/>
      <c r="G390" s="196"/>
      <c r="H390" s="222"/>
      <c r="I390" s="222"/>
      <c r="J390" s="222"/>
      <c r="K390" s="196"/>
      <c r="L390" s="196"/>
      <c r="M390" s="196"/>
      <c r="N390" s="196"/>
      <c r="O390" s="196"/>
      <c r="P390" s="196"/>
      <c r="Q390" s="196"/>
      <c r="R390" s="196"/>
      <c r="S390" s="196"/>
      <c r="T390" s="196"/>
      <c r="U390" s="196"/>
      <c r="V390" s="196"/>
      <c r="W390" s="223"/>
      <c r="X390" s="196"/>
    </row>
    <row r="391" spans="1:24" s="7" customFormat="1" ht="18.75" outlineLevel="1">
      <c r="A391" s="60" t="s">
        <v>166</v>
      </c>
      <c r="B391" s="55"/>
      <c r="C391" s="55"/>
      <c r="D391" s="55"/>
      <c r="E391" s="246"/>
      <c r="F391" s="21"/>
      <c r="G391" s="196"/>
      <c r="H391" s="222"/>
      <c r="I391" s="222"/>
      <c r="J391" s="222"/>
      <c r="K391" s="196"/>
      <c r="L391" s="196"/>
      <c r="M391" s="196"/>
      <c r="N391" s="196"/>
      <c r="O391" s="196"/>
      <c r="P391" s="196"/>
      <c r="Q391" s="196"/>
      <c r="R391" s="196"/>
      <c r="S391" s="196"/>
      <c r="T391" s="196"/>
      <c r="U391" s="196"/>
      <c r="V391" s="196"/>
      <c r="W391" s="223"/>
      <c r="X391" s="196"/>
    </row>
    <row r="392" spans="1:24" s="7" customFormat="1" ht="94.5" outlineLevel="1">
      <c r="A392" s="53" t="s">
        <v>593</v>
      </c>
      <c r="B392" s="2" t="s">
        <v>169</v>
      </c>
      <c r="C392" s="2" t="s">
        <v>170</v>
      </c>
      <c r="D392" s="2" t="s">
        <v>48</v>
      </c>
      <c r="E392" s="10"/>
      <c r="F392" s="21"/>
      <c r="G392" s="196">
        <v>2368.75</v>
      </c>
      <c r="H392" s="222">
        <v>2297.69</v>
      </c>
      <c r="I392" s="222">
        <v>2297.69</v>
      </c>
      <c r="J392" s="222">
        <v>0</v>
      </c>
      <c r="K392" s="196">
        <v>2285.84</v>
      </c>
      <c r="L392" s="196">
        <v>2285.84</v>
      </c>
      <c r="M392" s="196">
        <v>0</v>
      </c>
      <c r="N392" s="196">
        <v>2368.75</v>
      </c>
      <c r="O392" s="196">
        <v>2274</v>
      </c>
      <c r="P392" s="196">
        <v>2274</v>
      </c>
      <c r="Q392" s="196">
        <v>0</v>
      </c>
      <c r="R392" s="196">
        <v>2274</v>
      </c>
      <c r="S392" s="196">
        <v>2274</v>
      </c>
      <c r="T392" s="196">
        <v>2274</v>
      </c>
      <c r="U392" s="196">
        <v>0</v>
      </c>
      <c r="V392" s="223">
        <f t="shared" ref="V392:V396" si="78">MIN(H392,K392,O392,S392)</f>
        <v>2274</v>
      </c>
      <c r="W392" s="196">
        <f t="shared" ref="W392:W396" si="79">MAX(H392,K392,O392,S392)</f>
        <v>2297.69</v>
      </c>
      <c r="X392" s="196"/>
    </row>
    <row r="393" spans="1:24" s="7" customFormat="1" ht="173.25" outlineLevel="1">
      <c r="A393" s="53" t="s">
        <v>594</v>
      </c>
      <c r="B393" s="2" t="s">
        <v>171</v>
      </c>
      <c r="C393" s="2" t="s">
        <v>172</v>
      </c>
      <c r="D393" s="2" t="s">
        <v>48</v>
      </c>
      <c r="E393" s="10"/>
      <c r="F393" s="21"/>
      <c r="G393" s="196">
        <v>6471.43</v>
      </c>
      <c r="H393" s="222">
        <v>6277.29</v>
      </c>
      <c r="I393" s="222">
        <v>6277.29</v>
      </c>
      <c r="J393" s="222">
        <v>0</v>
      </c>
      <c r="K393" s="196">
        <v>6244.93</v>
      </c>
      <c r="L393" s="196">
        <v>6244.93</v>
      </c>
      <c r="M393" s="196">
        <v>0</v>
      </c>
      <c r="N393" s="196">
        <v>6471.43</v>
      </c>
      <c r="O393" s="196">
        <v>6212.57</v>
      </c>
      <c r="P393" s="196">
        <v>6212.57</v>
      </c>
      <c r="Q393" s="196">
        <v>0</v>
      </c>
      <c r="R393" s="196">
        <v>6212.57</v>
      </c>
      <c r="S393" s="196">
        <v>6212.57</v>
      </c>
      <c r="T393" s="196">
        <v>6212.57</v>
      </c>
      <c r="U393" s="196">
        <v>0</v>
      </c>
      <c r="V393" s="223">
        <f t="shared" si="78"/>
        <v>6212.57</v>
      </c>
      <c r="W393" s="196">
        <f t="shared" si="79"/>
        <v>6277.29</v>
      </c>
      <c r="X393" s="196"/>
    </row>
    <row r="394" spans="1:24" s="7" customFormat="1" ht="94.5" outlineLevel="1">
      <c r="A394" s="53" t="s">
        <v>595</v>
      </c>
      <c r="B394" s="2" t="s">
        <v>173</v>
      </c>
      <c r="C394" s="2" t="s">
        <v>170</v>
      </c>
      <c r="D394" s="2" t="s">
        <v>48</v>
      </c>
      <c r="E394" s="10"/>
      <c r="F394" s="21"/>
      <c r="G394" s="196">
        <v>3133.4582992770038</v>
      </c>
      <c r="H394" s="222">
        <v>3039.45</v>
      </c>
      <c r="I394" s="222">
        <v>3039.45</v>
      </c>
      <c r="J394" s="222">
        <v>0</v>
      </c>
      <c r="K394" s="196">
        <v>3023.79</v>
      </c>
      <c r="L394" s="196">
        <v>3023.79</v>
      </c>
      <c r="M394" s="196">
        <v>0</v>
      </c>
      <c r="N394" s="196">
        <v>3133.4582992770038</v>
      </c>
      <c r="O394" s="196">
        <v>3008.12</v>
      </c>
      <c r="P394" s="196">
        <v>3008.12</v>
      </c>
      <c r="Q394" s="196">
        <v>0</v>
      </c>
      <c r="R394" s="196">
        <v>3008.12</v>
      </c>
      <c r="S394" s="196">
        <v>3008.12</v>
      </c>
      <c r="T394" s="196">
        <v>3008.12</v>
      </c>
      <c r="U394" s="196">
        <v>0</v>
      </c>
      <c r="V394" s="223">
        <f t="shared" si="78"/>
        <v>3008.12</v>
      </c>
      <c r="W394" s="196">
        <f t="shared" si="79"/>
        <v>3039.45</v>
      </c>
      <c r="X394" s="196"/>
    </row>
    <row r="395" spans="1:24" s="7" customFormat="1" ht="173.25" outlineLevel="1">
      <c r="A395" s="53" t="s">
        <v>596</v>
      </c>
      <c r="B395" s="2" t="s">
        <v>174</v>
      </c>
      <c r="C395" s="2" t="s">
        <v>172</v>
      </c>
      <c r="D395" s="2" t="s">
        <v>48</v>
      </c>
      <c r="E395" s="10"/>
      <c r="F395" s="21"/>
      <c r="G395" s="196">
        <v>7701.7283526470046</v>
      </c>
      <c r="H395" s="222">
        <v>7470.68</v>
      </c>
      <c r="I395" s="222">
        <v>7470.68</v>
      </c>
      <c r="J395" s="222">
        <v>0</v>
      </c>
      <c r="K395" s="196">
        <v>7432.17</v>
      </c>
      <c r="L395" s="196">
        <v>7432.17</v>
      </c>
      <c r="M395" s="196">
        <v>0</v>
      </c>
      <c r="N395" s="196">
        <v>7701.7283526470046</v>
      </c>
      <c r="O395" s="196">
        <v>7393.66</v>
      </c>
      <c r="P395" s="196">
        <v>7393.66</v>
      </c>
      <c r="Q395" s="196">
        <v>0</v>
      </c>
      <c r="R395" s="196">
        <v>7393.66</v>
      </c>
      <c r="S395" s="196">
        <v>7393.66</v>
      </c>
      <c r="T395" s="196">
        <v>7393.66</v>
      </c>
      <c r="U395" s="196">
        <v>0</v>
      </c>
      <c r="V395" s="223">
        <f t="shared" si="78"/>
        <v>7393.66</v>
      </c>
      <c r="W395" s="196">
        <f t="shared" si="79"/>
        <v>7470.68</v>
      </c>
      <c r="X395" s="196"/>
    </row>
    <row r="396" spans="1:24" s="7" customFormat="1" ht="94.5" outlineLevel="1">
      <c r="A396" s="53" t="s">
        <v>597</v>
      </c>
      <c r="B396" s="2" t="s">
        <v>152</v>
      </c>
      <c r="C396" s="2" t="s">
        <v>175</v>
      </c>
      <c r="D396" s="2" t="s">
        <v>52</v>
      </c>
      <c r="E396" s="10"/>
      <c r="F396" s="21"/>
      <c r="G396" s="196">
        <v>16448.54</v>
      </c>
      <c r="H396" s="222">
        <v>15955.08</v>
      </c>
      <c r="I396" s="222">
        <v>15955.08</v>
      </c>
      <c r="J396" s="222">
        <v>0</v>
      </c>
      <c r="K396" s="196">
        <v>15872.84</v>
      </c>
      <c r="L396" s="196">
        <v>15872.84</v>
      </c>
      <c r="M396" s="196">
        <v>0</v>
      </c>
      <c r="N396" s="196">
        <v>16448.54</v>
      </c>
      <c r="O396" s="196">
        <v>15790.6</v>
      </c>
      <c r="P396" s="196">
        <v>15790.6</v>
      </c>
      <c r="Q396" s="196">
        <v>0</v>
      </c>
      <c r="R396" s="196">
        <v>15790.6</v>
      </c>
      <c r="S396" s="196">
        <v>15790.6</v>
      </c>
      <c r="T396" s="196">
        <v>15790.6</v>
      </c>
      <c r="U396" s="196">
        <v>0</v>
      </c>
      <c r="V396" s="223">
        <f t="shared" si="78"/>
        <v>15790.6</v>
      </c>
      <c r="W396" s="196">
        <f t="shared" si="79"/>
        <v>15955.08</v>
      </c>
      <c r="X396" s="196"/>
    </row>
    <row r="397" spans="1:24" s="7" customFormat="1" ht="18.75" outlineLevel="1">
      <c r="A397" s="60" t="s">
        <v>1110</v>
      </c>
      <c r="B397" s="55"/>
      <c r="C397" s="55"/>
      <c r="D397" s="55"/>
      <c r="E397" s="246"/>
      <c r="F397" s="21"/>
      <c r="G397" s="196"/>
      <c r="H397" s="222"/>
      <c r="I397" s="222"/>
      <c r="J397" s="222"/>
      <c r="K397" s="196"/>
      <c r="L397" s="196"/>
      <c r="M397" s="196"/>
      <c r="N397" s="196"/>
      <c r="O397" s="196"/>
      <c r="P397" s="196"/>
      <c r="Q397" s="196"/>
      <c r="R397" s="196"/>
      <c r="S397" s="196"/>
      <c r="T397" s="196"/>
      <c r="U397" s="196"/>
      <c r="V397" s="196"/>
      <c r="W397" s="223"/>
      <c r="X397" s="196"/>
    </row>
    <row r="398" spans="1:24" s="7" customFormat="1" ht="409.5" outlineLevel="1">
      <c r="A398" s="53" t="s">
        <v>598</v>
      </c>
      <c r="B398" s="2" t="s">
        <v>51</v>
      </c>
      <c r="C398" s="2" t="s">
        <v>176</v>
      </c>
      <c r="D398" s="2" t="s">
        <v>156</v>
      </c>
      <c r="E398" s="10"/>
      <c r="F398" s="21"/>
      <c r="G398" s="196">
        <v>12182.71</v>
      </c>
      <c r="H398" s="222">
        <v>11817.23</v>
      </c>
      <c r="I398" s="222">
        <v>11817.23</v>
      </c>
      <c r="J398" s="222">
        <v>0</v>
      </c>
      <c r="K398" s="196">
        <v>11756.32</v>
      </c>
      <c r="L398" s="196">
        <v>11756.32</v>
      </c>
      <c r="M398" s="196">
        <v>0</v>
      </c>
      <c r="N398" s="196">
        <v>12182.71</v>
      </c>
      <c r="O398" s="196">
        <v>11695.4</v>
      </c>
      <c r="P398" s="196">
        <v>11695.4</v>
      </c>
      <c r="Q398" s="196">
        <v>0</v>
      </c>
      <c r="R398" s="196">
        <v>11695.4</v>
      </c>
      <c r="S398" s="196">
        <v>11695.4</v>
      </c>
      <c r="T398" s="196">
        <v>11695.4</v>
      </c>
      <c r="U398" s="196">
        <v>0</v>
      </c>
      <c r="V398" s="223">
        <f t="shared" ref="V398:V399" si="80">MIN(H398,K398,O398,S398)</f>
        <v>11695.4</v>
      </c>
      <c r="W398" s="196">
        <f t="shared" ref="W398:W399" si="81">MAX(H398,K398,O398,S398)</f>
        <v>11817.23</v>
      </c>
      <c r="X398" s="196"/>
    </row>
    <row r="399" spans="1:24" s="7" customFormat="1" ht="236.25" outlineLevel="1">
      <c r="A399" s="53" t="s">
        <v>599</v>
      </c>
      <c r="B399" s="2" t="s">
        <v>1022</v>
      </c>
      <c r="C399" s="2" t="s">
        <v>177</v>
      </c>
      <c r="D399" s="2" t="s">
        <v>156</v>
      </c>
      <c r="E399" s="10"/>
      <c r="F399" s="21"/>
      <c r="G399" s="196">
        <v>8200</v>
      </c>
      <c r="H399" s="222">
        <v>7954</v>
      </c>
      <c r="I399" s="222">
        <v>7954</v>
      </c>
      <c r="J399" s="222">
        <v>0</v>
      </c>
      <c r="K399" s="196">
        <v>7913</v>
      </c>
      <c r="L399" s="196">
        <v>7913</v>
      </c>
      <c r="M399" s="196">
        <v>0</v>
      </c>
      <c r="N399" s="196">
        <v>8200</v>
      </c>
      <c r="O399" s="196">
        <v>7872</v>
      </c>
      <c r="P399" s="196">
        <v>7872</v>
      </c>
      <c r="Q399" s="196">
        <v>0</v>
      </c>
      <c r="R399" s="196">
        <v>7872</v>
      </c>
      <c r="S399" s="196">
        <v>7872</v>
      </c>
      <c r="T399" s="196">
        <v>7872</v>
      </c>
      <c r="U399" s="196">
        <v>0</v>
      </c>
      <c r="V399" s="223">
        <f t="shared" si="80"/>
        <v>7872</v>
      </c>
      <c r="W399" s="196">
        <f t="shared" si="81"/>
        <v>7954</v>
      </c>
      <c r="X399" s="196"/>
    </row>
    <row r="400" spans="1:24" s="7" customFormat="1" ht="18.75" outlineLevel="1">
      <c r="A400" s="60" t="s">
        <v>203</v>
      </c>
      <c r="B400" s="55"/>
      <c r="C400" s="55"/>
      <c r="D400" s="55"/>
      <c r="E400" s="246"/>
      <c r="F400" s="21"/>
      <c r="G400" s="196"/>
      <c r="H400" s="222"/>
      <c r="I400" s="222"/>
      <c r="J400" s="222"/>
      <c r="K400" s="196"/>
      <c r="L400" s="196"/>
      <c r="M400" s="196"/>
      <c r="N400" s="196"/>
      <c r="O400" s="196"/>
      <c r="P400" s="196"/>
      <c r="Q400" s="196"/>
      <c r="R400" s="196"/>
      <c r="S400" s="196"/>
      <c r="T400" s="196"/>
      <c r="U400" s="196"/>
      <c r="V400" s="196"/>
      <c r="W400" s="223"/>
      <c r="X400" s="196"/>
    </row>
    <row r="401" spans="1:24" s="7" customFormat="1" ht="94.5" outlineLevel="1">
      <c r="A401" s="52" t="s">
        <v>600</v>
      </c>
      <c r="B401" s="13" t="s">
        <v>8</v>
      </c>
      <c r="C401" s="13" t="s">
        <v>106</v>
      </c>
      <c r="D401" s="13"/>
      <c r="E401" s="11"/>
      <c r="F401" s="21"/>
      <c r="G401" s="196"/>
      <c r="H401" s="222"/>
      <c r="I401" s="222"/>
      <c r="J401" s="222"/>
      <c r="K401" s="196"/>
      <c r="L401" s="196"/>
      <c r="M401" s="196"/>
      <c r="N401" s="196"/>
      <c r="O401" s="196"/>
      <c r="P401" s="196"/>
      <c r="Q401" s="196"/>
      <c r="R401" s="196"/>
      <c r="S401" s="196"/>
      <c r="T401" s="196"/>
      <c r="U401" s="196"/>
      <c r="V401" s="196"/>
      <c r="W401" s="223"/>
      <c r="X401" s="196"/>
    </row>
    <row r="402" spans="1:24" s="7" customFormat="1" ht="31.5">
      <c r="A402" s="53" t="s">
        <v>914</v>
      </c>
      <c r="B402" s="14" t="s">
        <v>9</v>
      </c>
      <c r="C402" s="14"/>
      <c r="D402" s="14" t="s">
        <v>7</v>
      </c>
      <c r="E402" s="10"/>
      <c r="F402" s="21"/>
      <c r="G402" s="196">
        <v>106944.79</v>
      </c>
      <c r="H402" s="222">
        <v>103736.45</v>
      </c>
      <c r="I402" s="222">
        <v>86101.25</v>
      </c>
      <c r="J402" s="222">
        <v>17635.2</v>
      </c>
      <c r="K402" s="196">
        <v>103201.72</v>
      </c>
      <c r="L402" s="196">
        <v>85657.43</v>
      </c>
      <c r="M402" s="196">
        <v>17544.29</v>
      </c>
      <c r="N402" s="196">
        <v>106944.79</v>
      </c>
      <c r="O402" s="196">
        <v>102667</v>
      </c>
      <c r="P402" s="196">
        <v>85213.61</v>
      </c>
      <c r="Q402" s="196">
        <v>17453.39</v>
      </c>
      <c r="R402" s="196">
        <v>102667</v>
      </c>
      <c r="S402" s="196">
        <v>102667</v>
      </c>
      <c r="T402" s="196">
        <v>85213.61</v>
      </c>
      <c r="U402" s="196">
        <v>17453.39</v>
      </c>
      <c r="V402" s="223">
        <f t="shared" ref="V402:V404" si="82">MIN(H402,K402,O402,S402)</f>
        <v>102667</v>
      </c>
      <c r="W402" s="196">
        <f t="shared" ref="W402:W404" si="83">MAX(H402,K402,O402,S402)</f>
        <v>103736.45</v>
      </c>
      <c r="X402" s="196"/>
    </row>
    <row r="403" spans="1:24" s="7" customFormat="1" ht="31.5" outlineLevel="1">
      <c r="A403" s="53" t="s">
        <v>915</v>
      </c>
      <c r="B403" s="14" t="s">
        <v>10</v>
      </c>
      <c r="C403" s="14"/>
      <c r="D403" s="14" t="s">
        <v>7</v>
      </c>
      <c r="E403" s="10"/>
      <c r="F403" s="21"/>
      <c r="G403" s="196">
        <v>136062.59</v>
      </c>
      <c r="H403" s="222">
        <v>131980.71</v>
      </c>
      <c r="I403" s="222">
        <v>106904.37</v>
      </c>
      <c r="J403" s="222">
        <v>25076.34</v>
      </c>
      <c r="K403" s="196">
        <v>131300.4</v>
      </c>
      <c r="L403" s="196">
        <v>106353.32</v>
      </c>
      <c r="M403" s="196">
        <v>24947.08</v>
      </c>
      <c r="N403" s="196">
        <v>136062.59</v>
      </c>
      <c r="O403" s="196">
        <v>130620.09</v>
      </c>
      <c r="P403" s="196">
        <v>105802.26999999999</v>
      </c>
      <c r="Q403" s="196">
        <v>24817.82</v>
      </c>
      <c r="R403" s="196">
        <v>130620.09</v>
      </c>
      <c r="S403" s="196">
        <v>130620.09</v>
      </c>
      <c r="T403" s="196">
        <v>105802.26999999999</v>
      </c>
      <c r="U403" s="196">
        <v>24817.82</v>
      </c>
      <c r="V403" s="223">
        <f t="shared" si="82"/>
        <v>130620.09</v>
      </c>
      <c r="W403" s="196">
        <f t="shared" si="83"/>
        <v>131980.71</v>
      </c>
      <c r="X403" s="196"/>
    </row>
    <row r="404" spans="1:24" s="7" customFormat="1" ht="315" outlineLevel="1">
      <c r="A404" s="53" t="s">
        <v>601</v>
      </c>
      <c r="B404" s="2" t="s">
        <v>204</v>
      </c>
      <c r="C404" s="2" t="s">
        <v>837</v>
      </c>
      <c r="D404" s="2" t="s">
        <v>47</v>
      </c>
      <c r="E404" s="10"/>
      <c r="F404" s="21"/>
      <c r="G404" s="196">
        <v>74748.19</v>
      </c>
      <c r="H404" s="222">
        <v>72505.740000000005</v>
      </c>
      <c r="I404" s="222">
        <v>61629.88</v>
      </c>
      <c r="J404" s="222">
        <v>10875.86</v>
      </c>
      <c r="K404" s="196">
        <v>72132</v>
      </c>
      <c r="L404" s="196">
        <v>61312.2</v>
      </c>
      <c r="M404" s="196">
        <v>10819.8</v>
      </c>
      <c r="N404" s="196">
        <v>74748.19</v>
      </c>
      <c r="O404" s="196">
        <v>71758.259999999995</v>
      </c>
      <c r="P404" s="196">
        <v>60994.52</v>
      </c>
      <c r="Q404" s="196">
        <v>10763.74</v>
      </c>
      <c r="R404" s="196">
        <v>71758.259999999995</v>
      </c>
      <c r="S404" s="196">
        <v>71758.259999999995</v>
      </c>
      <c r="T404" s="196">
        <v>60994.52</v>
      </c>
      <c r="U404" s="196">
        <v>10763.74</v>
      </c>
      <c r="V404" s="223">
        <f t="shared" si="82"/>
        <v>71758.259999999995</v>
      </c>
      <c r="W404" s="196">
        <f t="shared" si="83"/>
        <v>72505.740000000005</v>
      </c>
      <c r="X404" s="196"/>
    </row>
    <row r="405" spans="1:24" s="7" customFormat="1" ht="18.75" outlineLevel="1">
      <c r="A405" s="60" t="s">
        <v>180</v>
      </c>
      <c r="B405" s="55"/>
      <c r="C405" s="55"/>
      <c r="D405" s="55"/>
      <c r="E405" s="246"/>
      <c r="F405" s="21"/>
      <c r="G405" s="196"/>
      <c r="H405" s="222"/>
      <c r="I405" s="222"/>
      <c r="J405" s="222"/>
      <c r="K405" s="196"/>
      <c r="L405" s="196"/>
      <c r="M405" s="196"/>
      <c r="N405" s="196"/>
      <c r="O405" s="196"/>
      <c r="P405" s="196"/>
      <c r="Q405" s="196"/>
      <c r="R405" s="196"/>
      <c r="S405" s="196"/>
      <c r="T405" s="196"/>
      <c r="U405" s="196"/>
      <c r="V405" s="196"/>
      <c r="W405" s="223"/>
      <c r="X405" s="196"/>
    </row>
    <row r="406" spans="1:24" s="7" customFormat="1" ht="47.25" customHeight="1" outlineLevel="1">
      <c r="A406" s="52" t="s">
        <v>602</v>
      </c>
      <c r="B406" s="13" t="s">
        <v>182</v>
      </c>
      <c r="C406" s="13" t="s">
        <v>183</v>
      </c>
      <c r="D406" s="13"/>
      <c r="E406" s="10"/>
      <c r="F406" s="21"/>
      <c r="G406" s="196"/>
      <c r="H406" s="222"/>
      <c r="I406" s="222"/>
      <c r="J406" s="222"/>
      <c r="K406" s="196"/>
      <c r="L406" s="196"/>
      <c r="M406" s="196"/>
      <c r="N406" s="196"/>
      <c r="O406" s="196"/>
      <c r="P406" s="196"/>
      <c r="Q406" s="196"/>
      <c r="R406" s="196"/>
      <c r="S406" s="196"/>
      <c r="T406" s="196"/>
      <c r="U406" s="196"/>
      <c r="V406" s="196"/>
      <c r="W406" s="223"/>
      <c r="X406" s="196"/>
    </row>
    <row r="407" spans="1:24" s="7" customFormat="1" ht="31.5" outlineLevel="1">
      <c r="A407" s="53" t="s">
        <v>916</v>
      </c>
      <c r="B407" s="12" t="s">
        <v>184</v>
      </c>
      <c r="C407" s="12"/>
      <c r="D407" s="12" t="s">
        <v>7</v>
      </c>
      <c r="E407" s="10"/>
      <c r="F407" s="21"/>
      <c r="G407" s="196">
        <v>199000</v>
      </c>
      <c r="H407" s="222">
        <v>193030</v>
      </c>
      <c r="I407" s="222">
        <v>164075.5</v>
      </c>
      <c r="J407" s="222">
        <v>28954.5</v>
      </c>
      <c r="K407" s="196">
        <v>192035</v>
      </c>
      <c r="L407" s="196">
        <v>163229.75</v>
      </c>
      <c r="M407" s="196">
        <v>28805.25</v>
      </c>
      <c r="N407" s="196">
        <v>199000</v>
      </c>
      <c r="O407" s="196">
        <v>191040</v>
      </c>
      <c r="P407" s="196">
        <v>162384</v>
      </c>
      <c r="Q407" s="196">
        <v>28656</v>
      </c>
      <c r="R407" s="196">
        <v>191040</v>
      </c>
      <c r="S407" s="196">
        <v>191040</v>
      </c>
      <c r="T407" s="196">
        <v>162384</v>
      </c>
      <c r="U407" s="196">
        <v>28656</v>
      </c>
      <c r="V407" s="223">
        <f t="shared" ref="V407:V411" si="84">MIN(H407,K407,O407,S407)</f>
        <v>191040</v>
      </c>
      <c r="W407" s="196">
        <f t="shared" ref="W407:W411" si="85">MAX(H407,K407,O407,S407)</f>
        <v>193030</v>
      </c>
      <c r="X407" s="196"/>
    </row>
    <row r="408" spans="1:24" s="7" customFormat="1" ht="31.5" outlineLevel="1">
      <c r="A408" s="53" t="s">
        <v>917</v>
      </c>
      <c r="B408" s="12" t="s">
        <v>185</v>
      </c>
      <c r="C408" s="12"/>
      <c r="D408" s="12" t="s">
        <v>7</v>
      </c>
      <c r="E408" s="10"/>
      <c r="F408" s="21"/>
      <c r="G408" s="196">
        <v>336000</v>
      </c>
      <c r="H408" s="222">
        <v>325920</v>
      </c>
      <c r="I408" s="222">
        <v>277032</v>
      </c>
      <c r="J408" s="222">
        <v>48888</v>
      </c>
      <c r="K408" s="196">
        <v>324240</v>
      </c>
      <c r="L408" s="196">
        <v>275604</v>
      </c>
      <c r="M408" s="196">
        <v>48636</v>
      </c>
      <c r="N408" s="196">
        <v>336000</v>
      </c>
      <c r="O408" s="196">
        <v>322560</v>
      </c>
      <c r="P408" s="196">
        <v>274176</v>
      </c>
      <c r="Q408" s="196">
        <v>48384</v>
      </c>
      <c r="R408" s="196">
        <v>322560</v>
      </c>
      <c r="S408" s="196">
        <v>322560</v>
      </c>
      <c r="T408" s="196">
        <v>274176</v>
      </c>
      <c r="U408" s="196">
        <v>48384</v>
      </c>
      <c r="V408" s="223">
        <f t="shared" si="84"/>
        <v>322560</v>
      </c>
      <c r="W408" s="196">
        <f t="shared" si="85"/>
        <v>325920</v>
      </c>
      <c r="X408" s="196"/>
    </row>
    <row r="409" spans="1:24" s="7" customFormat="1" ht="31.5" outlineLevel="1">
      <c r="A409" s="53" t="s">
        <v>918</v>
      </c>
      <c r="B409" s="12" t="s">
        <v>186</v>
      </c>
      <c r="C409" s="12"/>
      <c r="D409" s="12" t="s">
        <v>7</v>
      </c>
      <c r="E409" s="10"/>
      <c r="F409" s="21"/>
      <c r="G409" s="196">
        <v>336000</v>
      </c>
      <c r="H409" s="222">
        <v>325920</v>
      </c>
      <c r="I409" s="222">
        <v>277032</v>
      </c>
      <c r="J409" s="222">
        <v>48888</v>
      </c>
      <c r="K409" s="196">
        <v>324240</v>
      </c>
      <c r="L409" s="196">
        <v>275604</v>
      </c>
      <c r="M409" s="196">
        <v>48636</v>
      </c>
      <c r="N409" s="196">
        <v>336000</v>
      </c>
      <c r="O409" s="196">
        <v>322560</v>
      </c>
      <c r="P409" s="196">
        <v>274176</v>
      </c>
      <c r="Q409" s="196">
        <v>48384</v>
      </c>
      <c r="R409" s="196">
        <v>322560</v>
      </c>
      <c r="S409" s="196">
        <v>322560</v>
      </c>
      <c r="T409" s="196">
        <v>274176</v>
      </c>
      <c r="U409" s="196">
        <v>48384</v>
      </c>
      <c r="V409" s="223">
        <f t="shared" si="84"/>
        <v>322560</v>
      </c>
      <c r="W409" s="196">
        <f t="shared" si="85"/>
        <v>325920</v>
      </c>
      <c r="X409" s="196"/>
    </row>
    <row r="410" spans="1:24" s="7" customFormat="1" ht="31.5" outlineLevel="1">
      <c r="A410" s="53" t="s">
        <v>919</v>
      </c>
      <c r="B410" s="12" t="s">
        <v>187</v>
      </c>
      <c r="C410" s="12"/>
      <c r="D410" s="12" t="s">
        <v>7</v>
      </c>
      <c r="E410" s="10"/>
      <c r="F410" s="21"/>
      <c r="G410" s="196">
        <v>336000</v>
      </c>
      <c r="H410" s="222">
        <v>325920</v>
      </c>
      <c r="I410" s="222">
        <v>277032</v>
      </c>
      <c r="J410" s="222">
        <v>48888</v>
      </c>
      <c r="K410" s="196">
        <v>324240</v>
      </c>
      <c r="L410" s="196">
        <v>275604</v>
      </c>
      <c r="M410" s="196">
        <v>48636</v>
      </c>
      <c r="N410" s="196">
        <v>336000</v>
      </c>
      <c r="O410" s="196">
        <v>322560</v>
      </c>
      <c r="P410" s="196">
        <v>274176</v>
      </c>
      <c r="Q410" s="196">
        <v>48384</v>
      </c>
      <c r="R410" s="196">
        <v>322560</v>
      </c>
      <c r="S410" s="196">
        <v>322560</v>
      </c>
      <c r="T410" s="196">
        <v>274176</v>
      </c>
      <c r="U410" s="196">
        <v>48384</v>
      </c>
      <c r="V410" s="223">
        <f t="shared" si="84"/>
        <v>322560</v>
      </c>
      <c r="W410" s="196">
        <f t="shared" si="85"/>
        <v>325920</v>
      </c>
      <c r="X410" s="196"/>
    </row>
    <row r="411" spans="1:24" s="7" customFormat="1" ht="63" outlineLevel="1">
      <c r="A411" s="53" t="s">
        <v>603</v>
      </c>
      <c r="B411" s="12" t="s">
        <v>189</v>
      </c>
      <c r="C411" s="12" t="s">
        <v>1087</v>
      </c>
      <c r="D411" s="12" t="s">
        <v>7</v>
      </c>
      <c r="E411" s="10"/>
      <c r="F411" s="21"/>
      <c r="G411" s="196">
        <v>53570</v>
      </c>
      <c r="H411" s="222">
        <v>51962.9</v>
      </c>
      <c r="I411" s="222">
        <v>45207.72</v>
      </c>
      <c r="J411" s="222">
        <v>6755.18</v>
      </c>
      <c r="K411" s="196">
        <v>51695.05</v>
      </c>
      <c r="L411" s="196">
        <v>44974.69</v>
      </c>
      <c r="M411" s="196">
        <v>6720.36</v>
      </c>
      <c r="N411" s="196">
        <v>53570</v>
      </c>
      <c r="O411" s="196">
        <v>51427.199999999997</v>
      </c>
      <c r="P411" s="196">
        <v>44741.659999999996</v>
      </c>
      <c r="Q411" s="196">
        <v>6685.54</v>
      </c>
      <c r="R411" s="196">
        <v>51427.199999999997</v>
      </c>
      <c r="S411" s="196">
        <v>51427.199999999997</v>
      </c>
      <c r="T411" s="196">
        <v>44741.659999999996</v>
      </c>
      <c r="U411" s="196">
        <v>6685.54</v>
      </c>
      <c r="V411" s="223">
        <f t="shared" si="84"/>
        <v>51427.199999999997</v>
      </c>
      <c r="W411" s="196">
        <f t="shared" si="85"/>
        <v>51962.9</v>
      </c>
      <c r="X411" s="196"/>
    </row>
    <row r="412" spans="1:24" s="7" customFormat="1" outlineLevel="1">
      <c r="A412" s="56" t="s">
        <v>190</v>
      </c>
      <c r="B412" s="57"/>
      <c r="C412" s="57"/>
      <c r="D412" s="57"/>
      <c r="E412" s="247"/>
      <c r="F412" s="21"/>
      <c r="G412" s="196"/>
      <c r="H412" s="222"/>
      <c r="I412" s="222"/>
      <c r="J412" s="222"/>
      <c r="K412" s="196"/>
      <c r="L412" s="196"/>
      <c r="M412" s="196"/>
      <c r="N412" s="196"/>
      <c r="O412" s="196"/>
      <c r="P412" s="196"/>
      <c r="Q412" s="196"/>
      <c r="R412" s="196"/>
      <c r="S412" s="196"/>
      <c r="T412" s="196"/>
      <c r="U412" s="196"/>
      <c r="V412" s="196"/>
      <c r="W412" s="223"/>
      <c r="X412" s="196"/>
    </row>
    <row r="413" spans="1:24" s="7" customFormat="1" ht="47.25" outlineLevel="1">
      <c r="A413" s="53" t="s">
        <v>604</v>
      </c>
      <c r="B413" s="12" t="s">
        <v>1086</v>
      </c>
      <c r="C413" s="12"/>
      <c r="D413" s="12" t="s">
        <v>48</v>
      </c>
      <c r="E413" s="10" t="s">
        <v>84</v>
      </c>
      <c r="F413" s="21"/>
      <c r="G413" s="229" t="s">
        <v>104</v>
      </c>
      <c r="H413" s="222" t="s">
        <v>104</v>
      </c>
      <c r="I413" s="222" t="s">
        <v>104</v>
      </c>
      <c r="J413" s="222">
        <v>0</v>
      </c>
      <c r="K413" s="229" t="s">
        <v>104</v>
      </c>
      <c r="L413" s="229" t="s">
        <v>104</v>
      </c>
      <c r="M413" s="229">
        <v>0</v>
      </c>
      <c r="N413" s="229" t="s">
        <v>104</v>
      </c>
      <c r="O413" s="229" t="s">
        <v>104</v>
      </c>
      <c r="P413" s="229" t="s">
        <v>104</v>
      </c>
      <c r="Q413" s="229">
        <v>0</v>
      </c>
      <c r="R413" s="229" t="s">
        <v>104</v>
      </c>
      <c r="S413" s="229" t="s">
        <v>104</v>
      </c>
      <c r="T413" s="229" t="s">
        <v>104</v>
      </c>
      <c r="U413" s="229">
        <v>0</v>
      </c>
      <c r="V413" s="223">
        <f>MIN(H413,K413,O413,S413)</f>
        <v>0</v>
      </c>
      <c r="W413" s="196">
        <f>MAX(H413,K413,O413,S413)</f>
        <v>0</v>
      </c>
      <c r="X413" s="229"/>
    </row>
    <row r="414" spans="1:24" s="7" customFormat="1" ht="78.75" outlineLevel="1">
      <c r="A414" s="53" t="s">
        <v>605</v>
      </c>
      <c r="B414" s="13" t="s">
        <v>192</v>
      </c>
      <c r="C414" s="13" t="s">
        <v>198</v>
      </c>
      <c r="D414" s="13"/>
      <c r="E414" s="10" t="s">
        <v>201</v>
      </c>
      <c r="F414" s="21"/>
      <c r="G414" s="196"/>
      <c r="H414" s="222"/>
      <c r="I414" s="222"/>
      <c r="J414" s="222"/>
      <c r="K414" s="196"/>
      <c r="L414" s="196"/>
      <c r="M414" s="196"/>
      <c r="N414" s="196"/>
      <c r="O414" s="196"/>
      <c r="P414" s="196"/>
      <c r="Q414" s="196"/>
      <c r="R414" s="196"/>
      <c r="S414" s="196"/>
      <c r="T414" s="196"/>
      <c r="U414" s="196"/>
      <c r="V414" s="196"/>
      <c r="W414" s="223"/>
      <c r="X414" s="196"/>
    </row>
    <row r="415" spans="1:24" s="7" customFormat="1" outlineLevel="1">
      <c r="A415" s="53" t="s">
        <v>920</v>
      </c>
      <c r="B415" s="12" t="s">
        <v>193</v>
      </c>
      <c r="C415" s="12"/>
      <c r="D415" s="12" t="s">
        <v>199</v>
      </c>
      <c r="E415" s="10"/>
      <c r="F415" s="21"/>
      <c r="G415" s="196">
        <v>15120</v>
      </c>
      <c r="H415" s="222">
        <v>14666.4</v>
      </c>
      <c r="I415" s="222">
        <v>14666.4</v>
      </c>
      <c r="J415" s="222">
        <v>0</v>
      </c>
      <c r="K415" s="196">
        <v>14590.8</v>
      </c>
      <c r="L415" s="196">
        <v>14590.8</v>
      </c>
      <c r="M415" s="196">
        <v>0</v>
      </c>
      <c r="N415" s="196">
        <v>15120</v>
      </c>
      <c r="O415" s="196">
        <v>14515.2</v>
      </c>
      <c r="P415" s="196">
        <v>14515.2</v>
      </c>
      <c r="Q415" s="196">
        <v>0</v>
      </c>
      <c r="R415" s="196">
        <v>14515.2</v>
      </c>
      <c r="S415" s="196">
        <v>14515.2</v>
      </c>
      <c r="T415" s="196">
        <v>14515.2</v>
      </c>
      <c r="U415" s="196">
        <v>0</v>
      </c>
      <c r="V415" s="223">
        <f t="shared" ref="V415:V418" si="86">MIN(H415,K415,O415,S415)</f>
        <v>14515.2</v>
      </c>
      <c r="W415" s="196">
        <f t="shared" ref="W415:W418" si="87">MAX(H415,K415,O415,S415)</f>
        <v>14666.4</v>
      </c>
      <c r="X415" s="196"/>
    </row>
    <row r="416" spans="1:24" s="7" customFormat="1" outlineLevel="1">
      <c r="A416" s="53" t="s">
        <v>921</v>
      </c>
      <c r="B416" s="12" t="s">
        <v>194</v>
      </c>
      <c r="C416" s="12"/>
      <c r="D416" s="12" t="s">
        <v>199</v>
      </c>
      <c r="E416" s="10"/>
      <c r="F416" s="21"/>
      <c r="G416" s="196">
        <v>20160</v>
      </c>
      <c r="H416" s="222">
        <v>19555.2</v>
      </c>
      <c r="I416" s="222">
        <v>19555.2</v>
      </c>
      <c r="J416" s="222">
        <v>0</v>
      </c>
      <c r="K416" s="196">
        <v>19454.400000000001</v>
      </c>
      <c r="L416" s="196">
        <v>19454.400000000001</v>
      </c>
      <c r="M416" s="196">
        <v>0</v>
      </c>
      <c r="N416" s="196">
        <v>20160</v>
      </c>
      <c r="O416" s="196">
        <v>19353.599999999999</v>
      </c>
      <c r="P416" s="196">
        <v>19353.599999999999</v>
      </c>
      <c r="Q416" s="196">
        <v>0</v>
      </c>
      <c r="R416" s="196">
        <v>19353.599999999999</v>
      </c>
      <c r="S416" s="196">
        <v>19353.599999999999</v>
      </c>
      <c r="T416" s="196">
        <v>19353.599999999999</v>
      </c>
      <c r="U416" s="196">
        <v>0</v>
      </c>
      <c r="V416" s="223">
        <f t="shared" si="86"/>
        <v>19353.599999999999</v>
      </c>
      <c r="W416" s="196">
        <f t="shared" si="87"/>
        <v>19555.2</v>
      </c>
      <c r="X416" s="196"/>
    </row>
    <row r="417" spans="1:24" s="7" customFormat="1" outlineLevel="1">
      <c r="A417" s="53" t="s">
        <v>922</v>
      </c>
      <c r="B417" s="12" t="s">
        <v>195</v>
      </c>
      <c r="C417" s="12"/>
      <c r="D417" s="12" t="s">
        <v>199</v>
      </c>
      <c r="E417" s="10"/>
      <c r="F417" s="21"/>
      <c r="G417" s="196">
        <v>40320</v>
      </c>
      <c r="H417" s="222">
        <v>39110.400000000001</v>
      </c>
      <c r="I417" s="222">
        <v>39110.400000000001</v>
      </c>
      <c r="J417" s="222">
        <v>0</v>
      </c>
      <c r="K417" s="196">
        <v>38908.800000000003</v>
      </c>
      <c r="L417" s="196">
        <v>38908.800000000003</v>
      </c>
      <c r="M417" s="196">
        <v>0</v>
      </c>
      <c r="N417" s="196">
        <v>40320</v>
      </c>
      <c r="O417" s="196">
        <v>38707.199999999997</v>
      </c>
      <c r="P417" s="196">
        <v>38707.199999999997</v>
      </c>
      <c r="Q417" s="196">
        <v>0</v>
      </c>
      <c r="R417" s="196">
        <v>38707.199999999997</v>
      </c>
      <c r="S417" s="196">
        <v>38707.199999999997</v>
      </c>
      <c r="T417" s="196">
        <v>38707.199999999997</v>
      </c>
      <c r="U417" s="196">
        <v>0</v>
      </c>
      <c r="V417" s="223">
        <f t="shared" si="86"/>
        <v>38707.199999999997</v>
      </c>
      <c r="W417" s="196">
        <f t="shared" si="87"/>
        <v>39110.400000000001</v>
      </c>
      <c r="X417" s="196"/>
    </row>
    <row r="418" spans="1:24" s="7" customFormat="1" ht="111" outlineLevel="1" thickBot="1">
      <c r="A418" s="53" t="s">
        <v>606</v>
      </c>
      <c r="B418" s="12" t="s">
        <v>197</v>
      </c>
      <c r="C418" s="12" t="s">
        <v>200</v>
      </c>
      <c r="D418" s="12" t="s">
        <v>199</v>
      </c>
      <c r="E418" s="10" t="s">
        <v>913</v>
      </c>
      <c r="F418" s="21"/>
      <c r="G418" s="196">
        <v>3486.13</v>
      </c>
      <c r="H418" s="222">
        <v>3381.55</v>
      </c>
      <c r="I418" s="222">
        <v>3381.55</v>
      </c>
      <c r="J418" s="222">
        <v>0</v>
      </c>
      <c r="K418" s="196">
        <v>3364.12</v>
      </c>
      <c r="L418" s="196">
        <v>3364.12</v>
      </c>
      <c r="M418" s="196">
        <v>0</v>
      </c>
      <c r="N418" s="196">
        <v>3486.13</v>
      </c>
      <c r="O418" s="196">
        <v>3346.68</v>
      </c>
      <c r="P418" s="196">
        <v>3346.68</v>
      </c>
      <c r="Q418" s="196">
        <v>0</v>
      </c>
      <c r="R418" s="196">
        <v>3346.68</v>
      </c>
      <c r="S418" s="196">
        <v>3346.68</v>
      </c>
      <c r="T418" s="196">
        <v>3346.68</v>
      </c>
      <c r="U418" s="196">
        <v>0</v>
      </c>
      <c r="V418" s="223">
        <f t="shared" si="86"/>
        <v>3346.68</v>
      </c>
      <c r="W418" s="196">
        <f t="shared" si="87"/>
        <v>3381.55</v>
      </c>
      <c r="X418" s="196"/>
    </row>
    <row r="419" spans="1:24" s="7" customFormat="1" ht="19.5" outlineLevel="1" thickBot="1">
      <c r="A419" s="910" t="s">
        <v>1747</v>
      </c>
      <c r="B419" s="911"/>
      <c r="C419" s="201"/>
      <c r="D419" s="201"/>
      <c r="E419" s="159"/>
      <c r="F419" s="21"/>
      <c r="G419" s="196"/>
      <c r="H419" s="222"/>
      <c r="I419" s="222"/>
      <c r="J419" s="222"/>
      <c r="K419" s="196"/>
      <c r="L419" s="196"/>
      <c r="M419" s="196"/>
      <c r="N419" s="196"/>
      <c r="O419" s="196"/>
      <c r="P419" s="196"/>
      <c r="Q419" s="196"/>
      <c r="R419" s="196"/>
      <c r="S419" s="196"/>
      <c r="T419" s="196"/>
      <c r="U419" s="196"/>
      <c r="V419" s="196"/>
      <c r="W419" s="223"/>
      <c r="X419" s="196"/>
    </row>
    <row r="420" spans="1:24" s="7" customFormat="1" ht="18.75" outlineLevel="1">
      <c r="A420" s="777" t="s">
        <v>208</v>
      </c>
      <c r="B420" s="778"/>
      <c r="C420" s="202"/>
      <c r="D420" s="202"/>
      <c r="E420" s="248"/>
      <c r="F420" s="21"/>
      <c r="G420" s="196"/>
      <c r="H420" s="222"/>
      <c r="I420" s="222"/>
      <c r="J420" s="222"/>
      <c r="K420" s="196"/>
      <c r="L420" s="196"/>
      <c r="M420" s="196"/>
      <c r="N420" s="196"/>
      <c r="O420" s="196"/>
      <c r="P420" s="196"/>
      <c r="Q420" s="196"/>
      <c r="R420" s="196"/>
      <c r="S420" s="196"/>
      <c r="T420" s="196"/>
      <c r="U420" s="196"/>
      <c r="V420" s="196"/>
      <c r="W420" s="223"/>
      <c r="X420" s="196"/>
    </row>
    <row r="421" spans="1:24" s="7" customFormat="1" ht="94.5" outlineLevel="1">
      <c r="A421" s="53" t="s">
        <v>607</v>
      </c>
      <c r="B421" s="2" t="s">
        <v>209</v>
      </c>
      <c r="C421" s="2" t="s">
        <v>210</v>
      </c>
      <c r="D421" s="2" t="s">
        <v>211</v>
      </c>
      <c r="E421" s="10" t="s">
        <v>852</v>
      </c>
      <c r="F421" s="21"/>
      <c r="G421" s="196">
        <v>632.5</v>
      </c>
      <c r="H421" s="222">
        <v>613.53</v>
      </c>
      <c r="I421" s="222">
        <v>613.53</v>
      </c>
      <c r="J421" s="222">
        <v>0</v>
      </c>
      <c r="K421" s="196">
        <v>610.36</v>
      </c>
      <c r="L421" s="196">
        <v>610.36</v>
      </c>
      <c r="M421" s="196">
        <v>0</v>
      </c>
      <c r="N421" s="196">
        <v>632.5</v>
      </c>
      <c r="O421" s="196">
        <v>607.20000000000005</v>
      </c>
      <c r="P421" s="196">
        <v>607.20000000000005</v>
      </c>
      <c r="Q421" s="196">
        <v>0</v>
      </c>
      <c r="R421" s="196">
        <v>607.20000000000005</v>
      </c>
      <c r="S421" s="196">
        <v>607.20000000000005</v>
      </c>
      <c r="T421" s="196">
        <v>607.20000000000005</v>
      </c>
      <c r="U421" s="196">
        <v>0</v>
      </c>
      <c r="V421" s="223">
        <f t="shared" ref="V421:V422" si="88">MIN(H421,K421,O421,S421)</f>
        <v>607.20000000000005</v>
      </c>
      <c r="W421" s="196">
        <f t="shared" ref="W421:W422" si="89">MAX(H421,K421,O421,S421)</f>
        <v>613.53</v>
      </c>
      <c r="X421" s="196"/>
    </row>
    <row r="422" spans="1:24" s="7" customFormat="1" ht="94.5" outlineLevel="1">
      <c r="A422" s="53" t="s">
        <v>608</v>
      </c>
      <c r="B422" s="2" t="s">
        <v>212</v>
      </c>
      <c r="C422" s="2" t="s">
        <v>213</v>
      </c>
      <c r="D422" s="2" t="s">
        <v>214</v>
      </c>
      <c r="E422" s="10" t="s">
        <v>852</v>
      </c>
      <c r="F422" s="21"/>
      <c r="G422" s="196">
        <v>3282.8</v>
      </c>
      <c r="H422" s="222">
        <v>3184.32</v>
      </c>
      <c r="I422" s="222">
        <v>3184.32</v>
      </c>
      <c r="J422" s="222">
        <v>0</v>
      </c>
      <c r="K422" s="196">
        <v>3167.9</v>
      </c>
      <c r="L422" s="196">
        <v>3167.9</v>
      </c>
      <c r="M422" s="196">
        <v>0</v>
      </c>
      <c r="N422" s="196">
        <v>3282.8</v>
      </c>
      <c r="O422" s="196">
        <v>3151.49</v>
      </c>
      <c r="P422" s="196">
        <v>3151.49</v>
      </c>
      <c r="Q422" s="196">
        <v>0</v>
      </c>
      <c r="R422" s="196">
        <v>3151.49</v>
      </c>
      <c r="S422" s="196">
        <v>3151.49</v>
      </c>
      <c r="T422" s="196">
        <v>3151.49</v>
      </c>
      <c r="U422" s="196">
        <v>0</v>
      </c>
      <c r="V422" s="223">
        <f t="shared" si="88"/>
        <v>3151.49</v>
      </c>
      <c r="W422" s="196">
        <f t="shared" si="89"/>
        <v>3184.32</v>
      </c>
      <c r="X422" s="196"/>
    </row>
    <row r="423" spans="1:24" s="7" customFormat="1" ht="18.75" outlineLevel="1">
      <c r="A423" s="60" t="s">
        <v>215</v>
      </c>
      <c r="B423" s="174"/>
      <c r="C423" s="174"/>
      <c r="D423" s="174"/>
      <c r="E423" s="234"/>
      <c r="F423" s="21"/>
      <c r="G423" s="196"/>
      <c r="H423" s="222"/>
      <c r="I423" s="222"/>
      <c r="J423" s="222"/>
      <c r="K423" s="196"/>
      <c r="L423" s="196"/>
      <c r="M423" s="196"/>
      <c r="N423" s="196"/>
      <c r="O423" s="196"/>
      <c r="P423" s="196"/>
      <c r="Q423" s="196"/>
      <c r="R423" s="196"/>
      <c r="S423" s="196"/>
      <c r="T423" s="196"/>
      <c r="U423" s="196"/>
      <c r="V423" s="196"/>
      <c r="W423" s="223"/>
      <c r="X423" s="196"/>
    </row>
    <row r="424" spans="1:24" s="7" customFormat="1" ht="94.5" outlineLevel="1">
      <c r="A424" s="53" t="s">
        <v>806</v>
      </c>
      <c r="B424" s="2" t="s">
        <v>991</v>
      </c>
      <c r="C424" s="2" t="s">
        <v>1748</v>
      </c>
      <c r="D424" s="2" t="s">
        <v>109</v>
      </c>
      <c r="E424" s="10" t="s">
        <v>852</v>
      </c>
      <c r="F424" s="21" t="str">
        <f>VLOOKUP(A424,'[3]Калькулятор Индексации '!$A$12:$I$188,9,FALSE)</f>
        <v>Индексация</v>
      </c>
      <c r="G424" s="196">
        <v>238.35</v>
      </c>
      <c r="H424" s="222">
        <v>231.2</v>
      </c>
      <c r="I424" s="222">
        <v>231.2</v>
      </c>
      <c r="J424" s="222">
        <v>0</v>
      </c>
      <c r="K424" s="196">
        <v>230.01</v>
      </c>
      <c r="L424" s="196">
        <v>230.01</v>
      </c>
      <c r="M424" s="196">
        <v>0</v>
      </c>
      <c r="N424" s="196">
        <v>238.35</v>
      </c>
      <c r="O424" s="196">
        <v>228.82</v>
      </c>
      <c r="P424" s="196">
        <v>228.82</v>
      </c>
      <c r="Q424" s="196">
        <v>0</v>
      </c>
      <c r="R424" s="196">
        <v>228.82</v>
      </c>
      <c r="S424" s="196">
        <v>228.82</v>
      </c>
      <c r="T424" s="196">
        <v>228.82</v>
      </c>
      <c r="U424" s="196">
        <v>0</v>
      </c>
      <c r="V424" s="223">
        <f t="shared" ref="V424:V432" si="90">MIN(H424,K424,O424,S424)</f>
        <v>228.82</v>
      </c>
      <c r="W424" s="196">
        <f t="shared" ref="W424:W432" si="91">MAX(H424,K424,O424,S424)</f>
        <v>231.2</v>
      </c>
      <c r="X424" s="196"/>
    </row>
    <row r="425" spans="1:24" s="7" customFormat="1" ht="94.5" outlineLevel="1">
      <c r="A425" s="53" t="s">
        <v>807</v>
      </c>
      <c r="B425" s="2" t="s">
        <v>216</v>
      </c>
      <c r="C425" s="2" t="s">
        <v>1748</v>
      </c>
      <c r="D425" s="2" t="s">
        <v>109</v>
      </c>
      <c r="E425" s="10" t="s">
        <v>852</v>
      </c>
      <c r="F425" s="21" t="str">
        <f>VLOOKUP(A425,'[3]Калькулятор Индексации '!$A$12:$I$188,9,FALSE)</f>
        <v>Индексация</v>
      </c>
      <c r="G425" s="196">
        <v>399.7</v>
      </c>
      <c r="H425" s="222">
        <v>387.71</v>
      </c>
      <c r="I425" s="222">
        <v>387.71</v>
      </c>
      <c r="J425" s="222">
        <v>0</v>
      </c>
      <c r="K425" s="196">
        <v>385.71</v>
      </c>
      <c r="L425" s="196">
        <v>385.71</v>
      </c>
      <c r="M425" s="196">
        <v>0</v>
      </c>
      <c r="N425" s="196">
        <v>399.7</v>
      </c>
      <c r="O425" s="196">
        <v>383.71</v>
      </c>
      <c r="P425" s="196">
        <v>383.71</v>
      </c>
      <c r="Q425" s="196">
        <v>0</v>
      </c>
      <c r="R425" s="196">
        <v>383.71</v>
      </c>
      <c r="S425" s="196">
        <v>383.71</v>
      </c>
      <c r="T425" s="196">
        <v>383.71</v>
      </c>
      <c r="U425" s="196">
        <v>0</v>
      </c>
      <c r="V425" s="223">
        <f t="shared" si="90"/>
        <v>383.71</v>
      </c>
      <c r="W425" s="196">
        <f t="shared" si="91"/>
        <v>387.71</v>
      </c>
      <c r="X425" s="196"/>
    </row>
    <row r="426" spans="1:24" s="7" customFormat="1" ht="94.5" outlineLevel="1">
      <c r="A426" s="53" t="s">
        <v>808</v>
      </c>
      <c r="B426" s="151" t="s">
        <v>970</v>
      </c>
      <c r="C426" s="151" t="s">
        <v>1748</v>
      </c>
      <c r="D426" s="151" t="s">
        <v>109</v>
      </c>
      <c r="E426" s="10" t="s">
        <v>852</v>
      </c>
      <c r="F426" s="21" t="str">
        <f>VLOOKUP(A426,'[3]Калькулятор Индексации '!$A$12:$I$188,9,FALSE)</f>
        <v>Индексация</v>
      </c>
      <c r="G426" s="196">
        <v>490</v>
      </c>
      <c r="H426" s="222">
        <v>475.3</v>
      </c>
      <c r="I426" s="222">
        <v>475.3</v>
      </c>
      <c r="J426" s="222">
        <v>0</v>
      </c>
      <c r="K426" s="196">
        <v>472.85</v>
      </c>
      <c r="L426" s="196">
        <v>472.85</v>
      </c>
      <c r="M426" s="196">
        <v>0</v>
      </c>
      <c r="N426" s="196">
        <v>490</v>
      </c>
      <c r="O426" s="196">
        <v>470.4</v>
      </c>
      <c r="P426" s="196">
        <v>470.4</v>
      </c>
      <c r="Q426" s="196">
        <v>0</v>
      </c>
      <c r="R426" s="196">
        <v>470.4</v>
      </c>
      <c r="S426" s="196">
        <v>470.4</v>
      </c>
      <c r="T426" s="196">
        <v>470.4</v>
      </c>
      <c r="U426" s="196">
        <v>0</v>
      </c>
      <c r="V426" s="223">
        <f t="shared" si="90"/>
        <v>470.4</v>
      </c>
      <c r="W426" s="196">
        <f t="shared" si="91"/>
        <v>475.3</v>
      </c>
      <c r="X426" s="196"/>
    </row>
    <row r="427" spans="1:24" s="7" customFormat="1" ht="94.5" outlineLevel="1">
      <c r="A427" s="53" t="s">
        <v>809</v>
      </c>
      <c r="B427" s="2" t="s">
        <v>217</v>
      </c>
      <c r="C427" s="2" t="s">
        <v>218</v>
      </c>
      <c r="D427" s="2" t="s">
        <v>109</v>
      </c>
      <c r="E427" s="10" t="s">
        <v>852</v>
      </c>
      <c r="F427" s="21"/>
      <c r="G427" s="196">
        <v>22.22</v>
      </c>
      <c r="H427" s="222">
        <v>21.55</v>
      </c>
      <c r="I427" s="222">
        <v>21.55</v>
      </c>
      <c r="J427" s="222">
        <v>0</v>
      </c>
      <c r="K427" s="196">
        <v>21.44</v>
      </c>
      <c r="L427" s="196">
        <v>21.44</v>
      </c>
      <c r="M427" s="196">
        <v>0</v>
      </c>
      <c r="N427" s="196">
        <v>22.22</v>
      </c>
      <c r="O427" s="196">
        <v>21.33</v>
      </c>
      <c r="P427" s="196">
        <v>21.33</v>
      </c>
      <c r="Q427" s="196">
        <v>0</v>
      </c>
      <c r="R427" s="196">
        <v>21.33</v>
      </c>
      <c r="S427" s="196">
        <v>21.33</v>
      </c>
      <c r="T427" s="196">
        <v>21.33</v>
      </c>
      <c r="U427" s="196">
        <v>0</v>
      </c>
      <c r="V427" s="223">
        <f t="shared" si="90"/>
        <v>21.33</v>
      </c>
      <c r="W427" s="196">
        <f t="shared" si="91"/>
        <v>21.55</v>
      </c>
      <c r="X427" s="196"/>
    </row>
    <row r="428" spans="1:24" s="7" customFormat="1" ht="94.5" outlineLevel="1">
      <c r="A428" s="53" t="s">
        <v>810</v>
      </c>
      <c r="B428" s="2" t="s">
        <v>219</v>
      </c>
      <c r="C428" s="2" t="s">
        <v>1749</v>
      </c>
      <c r="D428" s="2" t="s">
        <v>109</v>
      </c>
      <c r="E428" s="10" t="s">
        <v>852</v>
      </c>
      <c r="F428" s="21" t="str">
        <f>VLOOKUP(A428,'[3]Калькулятор Индексации '!$A$12:$I$188,9,FALSE)</f>
        <v>Индексация</v>
      </c>
      <c r="G428" s="196">
        <v>579.01</v>
      </c>
      <c r="H428" s="222">
        <v>561.64</v>
      </c>
      <c r="I428" s="222">
        <v>561.64</v>
      </c>
      <c r="J428" s="222">
        <v>0</v>
      </c>
      <c r="K428" s="196">
        <v>558.74</v>
      </c>
      <c r="L428" s="196">
        <v>558.74</v>
      </c>
      <c r="M428" s="196">
        <v>0</v>
      </c>
      <c r="N428" s="196">
        <v>579.01</v>
      </c>
      <c r="O428" s="196">
        <v>555.85</v>
      </c>
      <c r="P428" s="196">
        <v>555.85</v>
      </c>
      <c r="Q428" s="196">
        <v>0</v>
      </c>
      <c r="R428" s="196">
        <v>555.85</v>
      </c>
      <c r="S428" s="196">
        <v>555.85</v>
      </c>
      <c r="T428" s="196">
        <v>555.85</v>
      </c>
      <c r="U428" s="196">
        <v>0</v>
      </c>
      <c r="V428" s="223">
        <f t="shared" si="90"/>
        <v>555.85</v>
      </c>
      <c r="W428" s="196">
        <f t="shared" si="91"/>
        <v>561.64</v>
      </c>
      <c r="X428" s="196"/>
    </row>
    <row r="429" spans="1:24" s="7" customFormat="1" ht="94.5" outlineLevel="1">
      <c r="A429" s="53" t="s">
        <v>811</v>
      </c>
      <c r="B429" s="2" t="s">
        <v>220</v>
      </c>
      <c r="C429" s="2" t="s">
        <v>1749</v>
      </c>
      <c r="D429" s="2" t="s">
        <v>109</v>
      </c>
      <c r="E429" s="10" t="s">
        <v>852</v>
      </c>
      <c r="F429" s="21" t="str">
        <f>VLOOKUP(A429,'[3]Калькулятор Индексации '!$A$12:$I$188,9,FALSE)</f>
        <v>Индексация</v>
      </c>
      <c r="G429" s="196">
        <v>78.8</v>
      </c>
      <c r="H429" s="222">
        <v>76.44</v>
      </c>
      <c r="I429" s="222">
        <v>76.44</v>
      </c>
      <c r="J429" s="222">
        <v>0</v>
      </c>
      <c r="K429" s="196">
        <v>76.040000000000006</v>
      </c>
      <c r="L429" s="196">
        <v>76.040000000000006</v>
      </c>
      <c r="M429" s="196">
        <v>0</v>
      </c>
      <c r="N429" s="196">
        <v>78.8</v>
      </c>
      <c r="O429" s="196">
        <v>75.650000000000006</v>
      </c>
      <c r="P429" s="196">
        <v>75.650000000000006</v>
      </c>
      <c r="Q429" s="196">
        <v>0</v>
      </c>
      <c r="R429" s="196">
        <v>75.650000000000006</v>
      </c>
      <c r="S429" s="196">
        <v>75.650000000000006</v>
      </c>
      <c r="T429" s="196">
        <v>75.650000000000006</v>
      </c>
      <c r="U429" s="196">
        <v>0</v>
      </c>
      <c r="V429" s="223">
        <f t="shared" si="90"/>
        <v>75.650000000000006</v>
      </c>
      <c r="W429" s="196">
        <f t="shared" si="91"/>
        <v>76.44</v>
      </c>
      <c r="X429" s="196"/>
    </row>
    <row r="430" spans="1:24" s="7" customFormat="1" ht="94.5" outlineLevel="1">
      <c r="A430" s="53" t="s">
        <v>812</v>
      </c>
      <c r="B430" s="2" t="s">
        <v>221</v>
      </c>
      <c r="C430" s="2" t="s">
        <v>222</v>
      </c>
      <c r="D430" s="2" t="s">
        <v>109</v>
      </c>
      <c r="E430" s="10" t="s">
        <v>852</v>
      </c>
      <c r="F430" s="21"/>
      <c r="G430" s="196">
        <v>30.21</v>
      </c>
      <c r="H430" s="222">
        <v>29.3</v>
      </c>
      <c r="I430" s="222">
        <v>29.3</v>
      </c>
      <c r="J430" s="222">
        <v>0</v>
      </c>
      <c r="K430" s="196">
        <v>29.15</v>
      </c>
      <c r="L430" s="196">
        <v>29.15</v>
      </c>
      <c r="M430" s="196">
        <v>0</v>
      </c>
      <c r="N430" s="196">
        <v>30.21</v>
      </c>
      <c r="O430" s="196">
        <v>29</v>
      </c>
      <c r="P430" s="196">
        <v>29</v>
      </c>
      <c r="Q430" s="196">
        <v>0</v>
      </c>
      <c r="R430" s="196">
        <v>29</v>
      </c>
      <c r="S430" s="196">
        <v>29</v>
      </c>
      <c r="T430" s="196">
        <v>29</v>
      </c>
      <c r="U430" s="196">
        <v>0</v>
      </c>
      <c r="V430" s="223">
        <f t="shared" si="90"/>
        <v>29</v>
      </c>
      <c r="W430" s="196">
        <f t="shared" si="91"/>
        <v>29.3</v>
      </c>
      <c r="X430" s="196"/>
    </row>
    <row r="431" spans="1:24" s="7" customFormat="1" ht="63" outlineLevel="1">
      <c r="A431" s="53" t="s">
        <v>813</v>
      </c>
      <c r="B431" s="2" t="s">
        <v>223</v>
      </c>
      <c r="C431" s="2" t="s">
        <v>1750</v>
      </c>
      <c r="D431" s="2" t="s">
        <v>109</v>
      </c>
      <c r="E431" s="10" t="s">
        <v>947</v>
      </c>
      <c r="F431" s="21" t="str">
        <f>VLOOKUP(A431,'[3]Калькулятор Индексации '!$A$12:$I$188,9,FALSE)</f>
        <v>Индексация</v>
      </c>
      <c r="G431" s="196">
        <v>552.23</v>
      </c>
      <c r="H431" s="222">
        <v>535.66</v>
      </c>
      <c r="I431" s="222">
        <v>535.66</v>
      </c>
      <c r="J431" s="222">
        <v>0</v>
      </c>
      <c r="K431" s="196">
        <v>532.9</v>
      </c>
      <c r="L431" s="196">
        <v>532.9</v>
      </c>
      <c r="M431" s="196">
        <v>0</v>
      </c>
      <c r="N431" s="196">
        <v>552.23</v>
      </c>
      <c r="O431" s="196">
        <v>530.14</v>
      </c>
      <c r="P431" s="196">
        <v>530.14</v>
      </c>
      <c r="Q431" s="196">
        <v>0</v>
      </c>
      <c r="R431" s="196">
        <v>530.14</v>
      </c>
      <c r="S431" s="196">
        <v>530.14</v>
      </c>
      <c r="T431" s="196">
        <v>530.14</v>
      </c>
      <c r="U431" s="196">
        <v>0</v>
      </c>
      <c r="V431" s="223">
        <f t="shared" si="90"/>
        <v>530.14</v>
      </c>
      <c r="W431" s="196">
        <f t="shared" si="91"/>
        <v>535.66</v>
      </c>
      <c r="X431" s="196"/>
    </row>
    <row r="432" spans="1:24" s="7" customFormat="1" ht="63" outlineLevel="1">
      <c r="A432" s="53" t="s">
        <v>993</v>
      </c>
      <c r="B432" s="2" t="s">
        <v>226</v>
      </c>
      <c r="C432" s="2" t="s">
        <v>225</v>
      </c>
      <c r="D432" s="2" t="s">
        <v>109</v>
      </c>
      <c r="E432" s="10" t="s">
        <v>947</v>
      </c>
      <c r="F432" s="21" t="str">
        <f>VLOOKUP(A432,'[3]Калькулятор Индексации '!$A$12:$I$188,9,FALSE)</f>
        <v>Индексация</v>
      </c>
      <c r="G432" s="196">
        <v>1102.47</v>
      </c>
      <c r="H432" s="222">
        <v>1069.4000000000001</v>
      </c>
      <c r="I432" s="222">
        <v>1069.4000000000001</v>
      </c>
      <c r="J432" s="222">
        <v>0</v>
      </c>
      <c r="K432" s="196">
        <v>1063.8800000000001</v>
      </c>
      <c r="L432" s="196">
        <v>1063.8800000000001</v>
      </c>
      <c r="M432" s="196">
        <v>0</v>
      </c>
      <c r="N432" s="196">
        <v>1102.47</v>
      </c>
      <c r="O432" s="196">
        <v>1058.3699999999999</v>
      </c>
      <c r="P432" s="196">
        <v>1058.3699999999999</v>
      </c>
      <c r="Q432" s="196">
        <v>0</v>
      </c>
      <c r="R432" s="196">
        <v>1058.3699999999999</v>
      </c>
      <c r="S432" s="196">
        <v>1058.3699999999999</v>
      </c>
      <c r="T432" s="196">
        <v>1058.3699999999999</v>
      </c>
      <c r="U432" s="196">
        <v>0</v>
      </c>
      <c r="V432" s="223">
        <f t="shared" si="90"/>
        <v>1058.3699999999999</v>
      </c>
      <c r="W432" s="196">
        <f t="shared" si="91"/>
        <v>1069.4000000000001</v>
      </c>
      <c r="X432" s="196"/>
    </row>
    <row r="433" spans="1:24" s="7" customFormat="1" ht="18.75" outlineLevel="1">
      <c r="A433" s="779" t="s">
        <v>227</v>
      </c>
      <c r="B433" s="780"/>
      <c r="C433" s="203"/>
      <c r="D433" s="203"/>
      <c r="E433" s="249"/>
      <c r="F433" s="21"/>
      <c r="G433" s="196"/>
      <c r="H433" s="222"/>
      <c r="I433" s="222"/>
      <c r="J433" s="222"/>
      <c r="K433" s="196"/>
      <c r="L433" s="196"/>
      <c r="M433" s="196"/>
      <c r="N433" s="196"/>
      <c r="O433" s="196"/>
      <c r="P433" s="196"/>
      <c r="Q433" s="196"/>
      <c r="R433" s="196"/>
      <c r="S433" s="196"/>
      <c r="T433" s="196"/>
      <c r="U433" s="196"/>
      <c r="V433" s="196"/>
      <c r="W433" s="223"/>
      <c r="X433" s="196"/>
    </row>
    <row r="434" spans="1:24" s="7" customFormat="1" ht="94.5" outlineLevel="1">
      <c r="A434" s="123" t="s">
        <v>814</v>
      </c>
      <c r="B434" s="15" t="s">
        <v>1111</v>
      </c>
      <c r="C434" s="15" t="s">
        <v>939</v>
      </c>
      <c r="D434" s="15" t="s">
        <v>109</v>
      </c>
      <c r="E434" s="10" t="s">
        <v>852</v>
      </c>
      <c r="F434" s="21"/>
      <c r="G434" s="196">
        <v>61.61</v>
      </c>
      <c r="H434" s="222">
        <v>59.76</v>
      </c>
      <c r="I434" s="222">
        <v>59.76</v>
      </c>
      <c r="J434" s="222">
        <v>0</v>
      </c>
      <c r="K434" s="196">
        <v>59.45</v>
      </c>
      <c r="L434" s="196">
        <v>59.45</v>
      </c>
      <c r="M434" s="196">
        <v>0</v>
      </c>
      <c r="N434" s="196">
        <v>61.61</v>
      </c>
      <c r="O434" s="196">
        <v>59.15</v>
      </c>
      <c r="P434" s="196">
        <v>59.15</v>
      </c>
      <c r="Q434" s="196">
        <v>0</v>
      </c>
      <c r="R434" s="196">
        <v>59.15</v>
      </c>
      <c r="S434" s="196">
        <v>59.15</v>
      </c>
      <c r="T434" s="196">
        <v>59.15</v>
      </c>
      <c r="U434" s="196">
        <v>0</v>
      </c>
      <c r="V434" s="223">
        <f t="shared" ref="V434:V447" si="92">MIN(H434,K434,O434,S434)</f>
        <v>59.15</v>
      </c>
      <c r="W434" s="196">
        <f t="shared" ref="W434:W447" si="93">MAX(H434,K434,O434,S434)</f>
        <v>59.76</v>
      </c>
      <c r="X434" s="196"/>
    </row>
    <row r="435" spans="1:24" s="7" customFormat="1" ht="94.5" outlineLevel="1">
      <c r="A435" s="123" t="s">
        <v>815</v>
      </c>
      <c r="B435" s="15" t="s">
        <v>228</v>
      </c>
      <c r="C435" s="15" t="s">
        <v>222</v>
      </c>
      <c r="D435" s="15" t="s">
        <v>109</v>
      </c>
      <c r="E435" s="10" t="s">
        <v>852</v>
      </c>
      <c r="F435" s="21"/>
      <c r="G435" s="196">
        <v>20.77</v>
      </c>
      <c r="H435" s="222">
        <v>20.149999999999999</v>
      </c>
      <c r="I435" s="222">
        <v>20.149999999999999</v>
      </c>
      <c r="J435" s="222">
        <v>0</v>
      </c>
      <c r="K435" s="196">
        <v>20.04</v>
      </c>
      <c r="L435" s="196">
        <v>20.04</v>
      </c>
      <c r="M435" s="196">
        <v>0</v>
      </c>
      <c r="N435" s="196">
        <v>20.77</v>
      </c>
      <c r="O435" s="196">
        <v>19.940000000000001</v>
      </c>
      <c r="P435" s="196">
        <v>19.940000000000001</v>
      </c>
      <c r="Q435" s="196">
        <v>0</v>
      </c>
      <c r="R435" s="196">
        <v>19.940000000000001</v>
      </c>
      <c r="S435" s="196">
        <v>19.940000000000001</v>
      </c>
      <c r="T435" s="196">
        <v>19.940000000000001</v>
      </c>
      <c r="U435" s="196">
        <v>0</v>
      </c>
      <c r="V435" s="223">
        <f t="shared" si="92"/>
        <v>19.940000000000001</v>
      </c>
      <c r="W435" s="196">
        <f t="shared" si="93"/>
        <v>20.149999999999999</v>
      </c>
      <c r="X435" s="196"/>
    </row>
    <row r="436" spans="1:24" s="7" customFormat="1" ht="94.5" outlineLevel="1">
      <c r="A436" s="123" t="s">
        <v>816</v>
      </c>
      <c r="B436" s="15" t="s">
        <v>935</v>
      </c>
      <c r="C436" s="15" t="s">
        <v>940</v>
      </c>
      <c r="D436" s="15" t="s">
        <v>109</v>
      </c>
      <c r="E436" s="10" t="s">
        <v>852</v>
      </c>
      <c r="F436" s="21"/>
      <c r="G436" s="196">
        <v>97.21</v>
      </c>
      <c r="H436" s="222">
        <v>94.29</v>
      </c>
      <c r="I436" s="222">
        <v>94.29</v>
      </c>
      <c r="J436" s="222">
        <v>0</v>
      </c>
      <c r="K436" s="196">
        <v>93.81</v>
      </c>
      <c r="L436" s="196">
        <v>93.81</v>
      </c>
      <c r="M436" s="196">
        <v>0</v>
      </c>
      <c r="N436" s="196">
        <v>97.21</v>
      </c>
      <c r="O436" s="196">
        <v>93.32</v>
      </c>
      <c r="P436" s="196">
        <v>93.32</v>
      </c>
      <c r="Q436" s="196">
        <v>0</v>
      </c>
      <c r="R436" s="196">
        <v>93.32</v>
      </c>
      <c r="S436" s="196">
        <v>93.32</v>
      </c>
      <c r="T436" s="196">
        <v>93.32</v>
      </c>
      <c r="U436" s="196">
        <v>0</v>
      </c>
      <c r="V436" s="223">
        <f t="shared" si="92"/>
        <v>93.32</v>
      </c>
      <c r="W436" s="196">
        <f t="shared" si="93"/>
        <v>94.29</v>
      </c>
      <c r="X436" s="196"/>
    </row>
    <row r="437" spans="1:24" s="7" customFormat="1" ht="94.5" outlineLevel="1">
      <c r="A437" s="123" t="s">
        <v>817</v>
      </c>
      <c r="B437" s="15" t="s">
        <v>936</v>
      </c>
      <c r="C437" s="15" t="s">
        <v>941</v>
      </c>
      <c r="D437" s="15" t="s">
        <v>109</v>
      </c>
      <c r="E437" s="10" t="s">
        <v>852</v>
      </c>
      <c r="F437" s="21"/>
      <c r="G437" s="196">
        <v>175.48</v>
      </c>
      <c r="H437" s="222">
        <v>170.22</v>
      </c>
      <c r="I437" s="222">
        <v>170.22</v>
      </c>
      <c r="J437" s="222">
        <v>0</v>
      </c>
      <c r="K437" s="196">
        <v>169.34</v>
      </c>
      <c r="L437" s="196">
        <v>169.34</v>
      </c>
      <c r="M437" s="196">
        <v>0</v>
      </c>
      <c r="N437" s="196">
        <v>175.48</v>
      </c>
      <c r="O437" s="196">
        <v>168.46</v>
      </c>
      <c r="P437" s="196">
        <v>168.46</v>
      </c>
      <c r="Q437" s="196">
        <v>0</v>
      </c>
      <c r="R437" s="196">
        <v>168.46</v>
      </c>
      <c r="S437" s="196">
        <v>168.46</v>
      </c>
      <c r="T437" s="196">
        <v>168.46</v>
      </c>
      <c r="U437" s="196">
        <v>0</v>
      </c>
      <c r="V437" s="223">
        <f t="shared" si="92"/>
        <v>168.46</v>
      </c>
      <c r="W437" s="196">
        <f t="shared" si="93"/>
        <v>170.22</v>
      </c>
      <c r="X437" s="196"/>
    </row>
    <row r="438" spans="1:24" s="7" customFormat="1" ht="94.5" outlineLevel="1">
      <c r="A438" s="123" t="s">
        <v>818</v>
      </c>
      <c r="B438" s="151" t="s">
        <v>981</v>
      </c>
      <c r="C438" s="151" t="s">
        <v>940</v>
      </c>
      <c r="D438" s="151" t="s">
        <v>109</v>
      </c>
      <c r="E438" s="10" t="s">
        <v>852</v>
      </c>
      <c r="F438" s="21"/>
      <c r="G438" s="196">
        <v>309.94333333333333</v>
      </c>
      <c r="H438" s="222">
        <v>300.64999999999998</v>
      </c>
      <c r="I438" s="222">
        <v>300.64999999999998</v>
      </c>
      <c r="J438" s="222">
        <v>0</v>
      </c>
      <c r="K438" s="196">
        <v>299.10000000000002</v>
      </c>
      <c r="L438" s="196">
        <v>299.10000000000002</v>
      </c>
      <c r="M438" s="196">
        <v>0</v>
      </c>
      <c r="N438" s="196">
        <v>309.94333333333333</v>
      </c>
      <c r="O438" s="196">
        <v>297.55</v>
      </c>
      <c r="P438" s="196">
        <v>297.55</v>
      </c>
      <c r="Q438" s="196">
        <v>0</v>
      </c>
      <c r="R438" s="196">
        <v>297.55</v>
      </c>
      <c r="S438" s="196">
        <v>297.55</v>
      </c>
      <c r="T438" s="196">
        <v>297.55</v>
      </c>
      <c r="U438" s="196">
        <v>0</v>
      </c>
      <c r="V438" s="223">
        <f t="shared" si="92"/>
        <v>297.55</v>
      </c>
      <c r="W438" s="196">
        <f t="shared" si="93"/>
        <v>300.64999999999998</v>
      </c>
      <c r="X438" s="196"/>
    </row>
    <row r="439" spans="1:24" s="7" customFormat="1" ht="94.5" outlineLevel="1">
      <c r="A439" s="123" t="s">
        <v>819</v>
      </c>
      <c r="B439" s="151" t="s">
        <v>982</v>
      </c>
      <c r="C439" s="151" t="s">
        <v>940</v>
      </c>
      <c r="D439" s="151" t="s">
        <v>109</v>
      </c>
      <c r="E439" s="10" t="s">
        <v>852</v>
      </c>
      <c r="F439" s="21"/>
      <c r="G439" s="196">
        <v>478.51000000000005</v>
      </c>
      <c r="H439" s="222">
        <v>464.15</v>
      </c>
      <c r="I439" s="222">
        <v>464.15</v>
      </c>
      <c r="J439" s="222">
        <v>0</v>
      </c>
      <c r="K439" s="196">
        <v>461.76</v>
      </c>
      <c r="L439" s="196">
        <v>461.76</v>
      </c>
      <c r="M439" s="196">
        <v>0</v>
      </c>
      <c r="N439" s="196">
        <v>478.51000000000005</v>
      </c>
      <c r="O439" s="196">
        <v>459.37</v>
      </c>
      <c r="P439" s="196">
        <v>459.37</v>
      </c>
      <c r="Q439" s="196">
        <v>0</v>
      </c>
      <c r="R439" s="196">
        <v>459.37</v>
      </c>
      <c r="S439" s="196">
        <v>459.37</v>
      </c>
      <c r="T439" s="196">
        <v>459.37</v>
      </c>
      <c r="U439" s="196">
        <v>0</v>
      </c>
      <c r="V439" s="223">
        <f t="shared" si="92"/>
        <v>459.37</v>
      </c>
      <c r="W439" s="196">
        <f t="shared" si="93"/>
        <v>464.15</v>
      </c>
      <c r="X439" s="196"/>
    </row>
    <row r="440" spans="1:24" s="7" customFormat="1" ht="94.5" outlineLevel="1">
      <c r="A440" s="123" t="s">
        <v>820</v>
      </c>
      <c r="B440" s="151" t="s">
        <v>983</v>
      </c>
      <c r="C440" s="151" t="s">
        <v>940</v>
      </c>
      <c r="D440" s="151" t="s">
        <v>109</v>
      </c>
      <c r="E440" s="10" t="s">
        <v>852</v>
      </c>
      <c r="F440" s="21"/>
      <c r="G440" s="196">
        <v>936.40666666666664</v>
      </c>
      <c r="H440" s="222">
        <v>908.31</v>
      </c>
      <c r="I440" s="222">
        <v>908.31</v>
      </c>
      <c r="J440" s="222">
        <v>0</v>
      </c>
      <c r="K440" s="196">
        <v>903.63</v>
      </c>
      <c r="L440" s="196">
        <v>903.63</v>
      </c>
      <c r="M440" s="196">
        <v>0</v>
      </c>
      <c r="N440" s="196">
        <v>936.40666666666664</v>
      </c>
      <c r="O440" s="196">
        <v>898.95</v>
      </c>
      <c r="P440" s="196">
        <v>898.95</v>
      </c>
      <c r="Q440" s="196">
        <v>0</v>
      </c>
      <c r="R440" s="196">
        <v>898.95</v>
      </c>
      <c r="S440" s="196">
        <v>898.95</v>
      </c>
      <c r="T440" s="196">
        <v>898.95</v>
      </c>
      <c r="U440" s="196">
        <v>0</v>
      </c>
      <c r="V440" s="223">
        <f t="shared" si="92"/>
        <v>898.95</v>
      </c>
      <c r="W440" s="196">
        <f t="shared" si="93"/>
        <v>908.31</v>
      </c>
      <c r="X440" s="196"/>
    </row>
    <row r="441" spans="1:24" s="7" customFormat="1" ht="94.5" outlineLevel="1">
      <c r="A441" s="123" t="s">
        <v>821</v>
      </c>
      <c r="B441" s="151" t="s">
        <v>984</v>
      </c>
      <c r="C441" s="151" t="s">
        <v>940</v>
      </c>
      <c r="D441" s="151" t="s">
        <v>109</v>
      </c>
      <c r="E441" s="10" t="s">
        <v>852</v>
      </c>
      <c r="F441" s="21"/>
      <c r="G441" s="196">
        <v>1844.2066666666667</v>
      </c>
      <c r="H441" s="222">
        <v>1788.88</v>
      </c>
      <c r="I441" s="222">
        <v>1788.88</v>
      </c>
      <c r="J441" s="222">
        <v>0</v>
      </c>
      <c r="K441" s="196">
        <v>1779.66</v>
      </c>
      <c r="L441" s="196">
        <v>1779.66</v>
      </c>
      <c r="M441" s="196">
        <v>0</v>
      </c>
      <c r="N441" s="196">
        <v>1844.2066666666667</v>
      </c>
      <c r="O441" s="196">
        <v>1770.44</v>
      </c>
      <c r="P441" s="196">
        <v>1770.44</v>
      </c>
      <c r="Q441" s="196">
        <v>0</v>
      </c>
      <c r="R441" s="196">
        <v>1770.44</v>
      </c>
      <c r="S441" s="196">
        <v>1770.44</v>
      </c>
      <c r="T441" s="196">
        <v>1770.44</v>
      </c>
      <c r="U441" s="196">
        <v>0</v>
      </c>
      <c r="V441" s="223">
        <f t="shared" si="92"/>
        <v>1770.44</v>
      </c>
      <c r="W441" s="196">
        <f t="shared" si="93"/>
        <v>1788.88</v>
      </c>
      <c r="X441" s="196"/>
    </row>
    <row r="442" spans="1:24" s="7" customFormat="1" ht="94.5" outlineLevel="1">
      <c r="A442" s="123" t="s">
        <v>822</v>
      </c>
      <c r="B442" s="151" t="s">
        <v>985</v>
      </c>
      <c r="C442" s="151" t="s">
        <v>940</v>
      </c>
      <c r="D442" s="151" t="s">
        <v>109</v>
      </c>
      <c r="E442" s="10" t="s">
        <v>852</v>
      </c>
      <c r="F442" s="21"/>
      <c r="G442" s="196">
        <v>2353.1333333333332</v>
      </c>
      <c r="H442" s="222">
        <v>2282.54</v>
      </c>
      <c r="I442" s="222">
        <v>2282.54</v>
      </c>
      <c r="J442" s="222">
        <v>0</v>
      </c>
      <c r="K442" s="196">
        <v>2270.77</v>
      </c>
      <c r="L442" s="196">
        <v>2270.77</v>
      </c>
      <c r="M442" s="196">
        <v>0</v>
      </c>
      <c r="N442" s="196">
        <v>2353.1333333333332</v>
      </c>
      <c r="O442" s="196">
        <v>2259.0100000000002</v>
      </c>
      <c r="P442" s="196">
        <v>2259.0100000000002</v>
      </c>
      <c r="Q442" s="196">
        <v>0</v>
      </c>
      <c r="R442" s="196">
        <v>2259.0100000000002</v>
      </c>
      <c r="S442" s="196">
        <v>2259.0100000000002</v>
      </c>
      <c r="T442" s="196">
        <v>2259.0100000000002</v>
      </c>
      <c r="U442" s="196">
        <v>0</v>
      </c>
      <c r="V442" s="223">
        <f t="shared" si="92"/>
        <v>2259.0100000000002</v>
      </c>
      <c r="W442" s="196">
        <f t="shared" si="93"/>
        <v>2282.54</v>
      </c>
      <c r="X442" s="196"/>
    </row>
    <row r="443" spans="1:24" s="7" customFormat="1" ht="94.5" outlineLevel="1">
      <c r="A443" s="123" t="s">
        <v>994</v>
      </c>
      <c r="B443" s="15" t="s">
        <v>229</v>
      </c>
      <c r="C443" s="15" t="s">
        <v>222</v>
      </c>
      <c r="D443" s="15" t="s">
        <v>109</v>
      </c>
      <c r="E443" s="10" t="s">
        <v>852</v>
      </c>
      <c r="F443" s="21"/>
      <c r="G443" s="196">
        <v>20.77</v>
      </c>
      <c r="H443" s="222">
        <v>20.149999999999999</v>
      </c>
      <c r="I443" s="222">
        <v>20.149999999999999</v>
      </c>
      <c r="J443" s="222">
        <v>0</v>
      </c>
      <c r="K443" s="196">
        <v>20.04</v>
      </c>
      <c r="L443" s="196">
        <v>20.04</v>
      </c>
      <c r="M443" s="196">
        <v>0</v>
      </c>
      <c r="N443" s="196">
        <v>20.77</v>
      </c>
      <c r="O443" s="196">
        <v>19.940000000000001</v>
      </c>
      <c r="P443" s="196">
        <v>19.940000000000001</v>
      </c>
      <c r="Q443" s="196">
        <v>0</v>
      </c>
      <c r="R443" s="196">
        <v>19.940000000000001</v>
      </c>
      <c r="S443" s="196">
        <v>19.940000000000001</v>
      </c>
      <c r="T443" s="196">
        <v>19.940000000000001</v>
      </c>
      <c r="U443" s="196">
        <v>0</v>
      </c>
      <c r="V443" s="223">
        <f t="shared" si="92"/>
        <v>19.940000000000001</v>
      </c>
      <c r="W443" s="196">
        <f t="shared" si="93"/>
        <v>20.149999999999999</v>
      </c>
      <c r="X443" s="196"/>
    </row>
    <row r="444" spans="1:24" s="7" customFormat="1" ht="94.5" outlineLevel="1">
      <c r="A444" s="123" t="s">
        <v>995</v>
      </c>
      <c r="B444" s="15" t="s">
        <v>230</v>
      </c>
      <c r="C444" s="15" t="s">
        <v>231</v>
      </c>
      <c r="D444" s="15" t="s">
        <v>232</v>
      </c>
      <c r="E444" s="10" t="s">
        <v>852</v>
      </c>
      <c r="F444" s="21"/>
      <c r="G444" s="196">
        <v>56.61</v>
      </c>
      <c r="H444" s="222">
        <v>54.91</v>
      </c>
      <c r="I444" s="222">
        <v>54.91</v>
      </c>
      <c r="J444" s="222">
        <v>0</v>
      </c>
      <c r="K444" s="196">
        <v>54.63</v>
      </c>
      <c r="L444" s="196">
        <v>54.63</v>
      </c>
      <c r="M444" s="196">
        <v>0</v>
      </c>
      <c r="N444" s="196">
        <v>56.61</v>
      </c>
      <c r="O444" s="196">
        <v>54.35</v>
      </c>
      <c r="P444" s="196">
        <v>54.35</v>
      </c>
      <c r="Q444" s="196">
        <v>0</v>
      </c>
      <c r="R444" s="196">
        <v>54.35</v>
      </c>
      <c r="S444" s="196">
        <v>54.35</v>
      </c>
      <c r="T444" s="196">
        <v>54.35</v>
      </c>
      <c r="U444" s="196">
        <v>0</v>
      </c>
      <c r="V444" s="223">
        <f t="shared" si="92"/>
        <v>54.35</v>
      </c>
      <c r="W444" s="196">
        <f t="shared" si="93"/>
        <v>54.91</v>
      </c>
      <c r="X444" s="196"/>
    </row>
    <row r="445" spans="1:24" s="7" customFormat="1" ht="94.5" outlineLevel="1">
      <c r="A445" s="123" t="s">
        <v>996</v>
      </c>
      <c r="B445" s="15" t="s">
        <v>937</v>
      </c>
      <c r="C445" s="15" t="s">
        <v>934</v>
      </c>
      <c r="D445" s="15" t="s">
        <v>233</v>
      </c>
      <c r="E445" s="10" t="s">
        <v>852</v>
      </c>
      <c r="F445" s="21"/>
      <c r="G445" s="196">
        <v>80.2</v>
      </c>
      <c r="H445" s="222">
        <v>77.790000000000006</v>
      </c>
      <c r="I445" s="222">
        <v>77.790000000000006</v>
      </c>
      <c r="J445" s="222">
        <v>0</v>
      </c>
      <c r="K445" s="196">
        <v>77.39</v>
      </c>
      <c r="L445" s="196">
        <v>77.39</v>
      </c>
      <c r="M445" s="196">
        <v>0</v>
      </c>
      <c r="N445" s="196">
        <v>80.2</v>
      </c>
      <c r="O445" s="196">
        <v>76.989999999999995</v>
      </c>
      <c r="P445" s="196">
        <v>76.989999999999995</v>
      </c>
      <c r="Q445" s="196">
        <v>0</v>
      </c>
      <c r="R445" s="196">
        <v>76.989999999999995</v>
      </c>
      <c r="S445" s="196">
        <v>76.989999999999995</v>
      </c>
      <c r="T445" s="196">
        <v>76.989999999999995</v>
      </c>
      <c r="U445" s="196">
        <v>0</v>
      </c>
      <c r="V445" s="223">
        <f t="shared" si="92"/>
        <v>76.989999999999995</v>
      </c>
      <c r="W445" s="196">
        <f t="shared" si="93"/>
        <v>77.790000000000006</v>
      </c>
      <c r="X445" s="196"/>
    </row>
    <row r="446" spans="1:24" s="7" customFormat="1" ht="63" customHeight="1" outlineLevel="1">
      <c r="A446" s="123" t="s">
        <v>997</v>
      </c>
      <c r="B446" s="15" t="s">
        <v>938</v>
      </c>
      <c r="C446" s="15" t="s">
        <v>942</v>
      </c>
      <c r="D446" s="15" t="s">
        <v>233</v>
      </c>
      <c r="E446" s="10" t="s">
        <v>852</v>
      </c>
      <c r="F446" s="21"/>
      <c r="G446" s="196">
        <v>74.510000000000005</v>
      </c>
      <c r="H446" s="222">
        <v>72.27</v>
      </c>
      <c r="I446" s="222">
        <v>72.27</v>
      </c>
      <c r="J446" s="222">
        <v>0</v>
      </c>
      <c r="K446" s="250">
        <v>71.900000000000006</v>
      </c>
      <c r="L446" s="250">
        <v>71.900000000000006</v>
      </c>
      <c r="M446" s="250">
        <v>0</v>
      </c>
      <c r="N446" s="250">
        <v>74.510000000000005</v>
      </c>
      <c r="O446" s="250">
        <v>71.53</v>
      </c>
      <c r="P446" s="250">
        <v>71.53</v>
      </c>
      <c r="Q446" s="250">
        <v>0</v>
      </c>
      <c r="R446" s="250">
        <v>71.53</v>
      </c>
      <c r="S446" s="250">
        <v>71.53</v>
      </c>
      <c r="T446" s="250">
        <v>71.53</v>
      </c>
      <c r="U446" s="250">
        <v>0</v>
      </c>
      <c r="V446" s="223">
        <f t="shared" si="92"/>
        <v>71.53</v>
      </c>
      <c r="W446" s="196">
        <f t="shared" si="93"/>
        <v>72.27</v>
      </c>
      <c r="X446" s="196"/>
    </row>
    <row r="447" spans="1:24" s="7" customFormat="1" ht="94.5" outlineLevel="1">
      <c r="A447" s="123" t="s">
        <v>998</v>
      </c>
      <c r="B447" s="15" t="s">
        <v>943</v>
      </c>
      <c r="C447" s="15" t="s">
        <v>944</v>
      </c>
      <c r="D447" s="15" t="s">
        <v>233</v>
      </c>
      <c r="E447" s="10" t="s">
        <v>852</v>
      </c>
      <c r="F447" s="21"/>
      <c r="G447" s="196">
        <v>81.36</v>
      </c>
      <c r="H447" s="222">
        <v>78.92</v>
      </c>
      <c r="I447" s="222">
        <v>78.92</v>
      </c>
      <c r="J447" s="222">
        <v>0</v>
      </c>
      <c r="K447" s="250">
        <v>78.510000000000005</v>
      </c>
      <c r="L447" s="250">
        <v>78.510000000000005</v>
      </c>
      <c r="M447" s="250">
        <v>0</v>
      </c>
      <c r="N447" s="250">
        <v>81.36</v>
      </c>
      <c r="O447" s="250">
        <v>78.11</v>
      </c>
      <c r="P447" s="250">
        <v>78.11</v>
      </c>
      <c r="Q447" s="250">
        <v>0</v>
      </c>
      <c r="R447" s="250">
        <v>78.11</v>
      </c>
      <c r="S447" s="250">
        <v>78.11</v>
      </c>
      <c r="T447" s="250">
        <v>78.11</v>
      </c>
      <c r="U447" s="250">
        <v>0</v>
      </c>
      <c r="V447" s="223">
        <f t="shared" si="92"/>
        <v>78.11</v>
      </c>
      <c r="W447" s="196">
        <f t="shared" si="93"/>
        <v>78.92</v>
      </c>
      <c r="X447" s="196"/>
    </row>
    <row r="448" spans="1:24" s="7" customFormat="1" ht="18.75" outlineLevel="1">
      <c r="A448" s="779" t="s">
        <v>234</v>
      </c>
      <c r="B448" s="780"/>
      <c r="C448" s="203"/>
      <c r="D448" s="203"/>
      <c r="E448" s="249"/>
      <c r="F448" s="21"/>
      <c r="G448" s="196"/>
      <c r="H448" s="222"/>
      <c r="I448" s="222"/>
      <c r="J448" s="222"/>
      <c r="K448" s="250"/>
      <c r="L448" s="250"/>
      <c r="M448" s="250"/>
      <c r="N448" s="250"/>
      <c r="O448" s="250"/>
      <c r="P448" s="250"/>
      <c r="Q448" s="250"/>
      <c r="R448" s="250"/>
      <c r="S448" s="250"/>
      <c r="T448" s="250"/>
      <c r="U448" s="250"/>
      <c r="V448" s="196"/>
      <c r="W448" s="223"/>
      <c r="X448" s="196"/>
    </row>
    <row r="449" spans="1:24" s="7" customFormat="1" ht="94.5" outlineLevel="1">
      <c r="A449" s="781" t="s">
        <v>823</v>
      </c>
      <c r="B449" s="11" t="s">
        <v>235</v>
      </c>
      <c r="C449" s="11" t="s">
        <v>236</v>
      </c>
      <c r="D449" s="11" t="s">
        <v>1</v>
      </c>
      <c r="E449" s="10" t="s">
        <v>852</v>
      </c>
      <c r="F449" s="21" t="str">
        <f>VLOOKUP(A449,'[3]Калькулятор Индексации '!$A$12:$I$188,9,FALSE)</f>
        <v>Индексация</v>
      </c>
      <c r="G449" s="196">
        <v>410.73</v>
      </c>
      <c r="H449" s="222">
        <v>398.41</v>
      </c>
      <c r="I449" s="222">
        <v>398.41</v>
      </c>
      <c r="J449" s="222">
        <v>0</v>
      </c>
      <c r="K449" s="250">
        <v>396.35</v>
      </c>
      <c r="L449" s="250">
        <v>396.35</v>
      </c>
      <c r="M449" s="250">
        <v>0</v>
      </c>
      <c r="N449" s="250">
        <v>410.73</v>
      </c>
      <c r="O449" s="250">
        <v>394.3</v>
      </c>
      <c r="P449" s="250">
        <v>394.3</v>
      </c>
      <c r="Q449" s="250">
        <v>0</v>
      </c>
      <c r="R449" s="250">
        <v>394.3</v>
      </c>
      <c r="S449" s="250">
        <v>394.3</v>
      </c>
      <c r="T449" s="250">
        <v>394.3</v>
      </c>
      <c r="U449" s="250">
        <v>0</v>
      </c>
      <c r="V449" s="223">
        <f t="shared" ref="V449:V454" si="94">MIN(H449,K449,O449,S449)</f>
        <v>394.3</v>
      </c>
      <c r="W449" s="196">
        <f t="shared" ref="W449:W454" si="95">MAX(H449,K449,O449,S449)</f>
        <v>398.41</v>
      </c>
      <c r="X449" s="196"/>
    </row>
    <row r="450" spans="1:24" s="7" customFormat="1" ht="94.5" outlineLevel="1">
      <c r="A450" s="782"/>
      <c r="B450" s="11" t="s">
        <v>237</v>
      </c>
      <c r="C450" s="11" t="s">
        <v>886</v>
      </c>
      <c r="D450" s="11" t="s">
        <v>1</v>
      </c>
      <c r="E450" s="10" t="s">
        <v>852</v>
      </c>
      <c r="F450" s="21"/>
      <c r="G450" s="196">
        <v>516.96</v>
      </c>
      <c r="H450" s="222">
        <v>501.45</v>
      </c>
      <c r="I450" s="222">
        <v>501.45</v>
      </c>
      <c r="J450" s="222">
        <v>0</v>
      </c>
      <c r="K450" s="250">
        <v>498.87</v>
      </c>
      <c r="L450" s="250">
        <v>498.87</v>
      </c>
      <c r="M450" s="250">
        <v>0</v>
      </c>
      <c r="N450" s="250">
        <v>516.96</v>
      </c>
      <c r="O450" s="250">
        <v>496.28</v>
      </c>
      <c r="P450" s="250">
        <v>496.28</v>
      </c>
      <c r="Q450" s="250">
        <v>0</v>
      </c>
      <c r="R450" s="250">
        <v>496.28</v>
      </c>
      <c r="S450" s="250">
        <v>496.28</v>
      </c>
      <c r="T450" s="250">
        <v>496.28</v>
      </c>
      <c r="U450" s="250">
        <v>0</v>
      </c>
      <c r="V450" s="223">
        <f t="shared" si="94"/>
        <v>496.28</v>
      </c>
      <c r="W450" s="196">
        <f t="shared" si="95"/>
        <v>501.45</v>
      </c>
      <c r="X450" s="196"/>
    </row>
    <row r="451" spans="1:24" s="7" customFormat="1" ht="94.5" outlineLevel="1">
      <c r="A451" s="783"/>
      <c r="B451" s="11" t="s">
        <v>238</v>
      </c>
      <c r="C451" s="11" t="s">
        <v>239</v>
      </c>
      <c r="D451" s="11" t="s">
        <v>1</v>
      </c>
      <c r="E451" s="10" t="s">
        <v>852</v>
      </c>
      <c r="F451" s="21"/>
      <c r="G451" s="196">
        <v>384.4</v>
      </c>
      <c r="H451" s="222">
        <v>372.87</v>
      </c>
      <c r="I451" s="222">
        <v>372.87</v>
      </c>
      <c r="J451" s="222">
        <v>0</v>
      </c>
      <c r="K451" s="250">
        <v>370.95</v>
      </c>
      <c r="L451" s="250">
        <v>370.95</v>
      </c>
      <c r="M451" s="250">
        <v>0</v>
      </c>
      <c r="N451" s="250">
        <v>384.4</v>
      </c>
      <c r="O451" s="250">
        <v>369.02</v>
      </c>
      <c r="P451" s="250">
        <v>369.02</v>
      </c>
      <c r="Q451" s="250">
        <v>0</v>
      </c>
      <c r="R451" s="250">
        <v>369.02</v>
      </c>
      <c r="S451" s="250">
        <v>369.02</v>
      </c>
      <c r="T451" s="250">
        <v>369.02</v>
      </c>
      <c r="U451" s="250">
        <v>0</v>
      </c>
      <c r="V451" s="223">
        <f t="shared" si="94"/>
        <v>369.02</v>
      </c>
      <c r="W451" s="196">
        <f t="shared" si="95"/>
        <v>372.87</v>
      </c>
      <c r="X451" s="196"/>
    </row>
    <row r="452" spans="1:24" s="7" customFormat="1" outlineLevel="1">
      <c r="A452" s="53" t="s">
        <v>824</v>
      </c>
      <c r="B452" s="11" t="s">
        <v>240</v>
      </c>
      <c r="C452" s="11" t="s">
        <v>241</v>
      </c>
      <c r="D452" s="11" t="s">
        <v>1</v>
      </c>
      <c r="E452" s="10"/>
      <c r="F452" s="21"/>
      <c r="G452" s="196">
        <v>9.39</v>
      </c>
      <c r="H452" s="222">
        <v>9.11</v>
      </c>
      <c r="I452" s="222">
        <v>9.11</v>
      </c>
      <c r="J452" s="222">
        <v>0</v>
      </c>
      <c r="K452" s="250">
        <v>9.06</v>
      </c>
      <c r="L452" s="250">
        <v>9.06</v>
      </c>
      <c r="M452" s="250">
        <v>0</v>
      </c>
      <c r="N452" s="250">
        <v>9.39</v>
      </c>
      <c r="O452" s="250">
        <v>9.01</v>
      </c>
      <c r="P452" s="250">
        <v>9.01</v>
      </c>
      <c r="Q452" s="250">
        <v>0</v>
      </c>
      <c r="R452" s="250">
        <v>9.01</v>
      </c>
      <c r="S452" s="250">
        <v>9.01</v>
      </c>
      <c r="T452" s="250">
        <v>9.01</v>
      </c>
      <c r="U452" s="250">
        <v>0</v>
      </c>
      <c r="V452" s="223">
        <f t="shared" si="94"/>
        <v>9.01</v>
      </c>
      <c r="W452" s="196">
        <f t="shared" si="95"/>
        <v>9.11</v>
      </c>
      <c r="X452" s="196"/>
    </row>
    <row r="453" spans="1:24" s="7" customFormat="1" ht="141.75" outlineLevel="1">
      <c r="A453" s="53" t="s">
        <v>825</v>
      </c>
      <c r="B453" s="11" t="s">
        <v>242</v>
      </c>
      <c r="C453" s="11" t="s">
        <v>243</v>
      </c>
      <c r="D453" s="11" t="s">
        <v>1</v>
      </c>
      <c r="E453" s="10" t="s">
        <v>875</v>
      </c>
      <c r="F453" s="21" t="str">
        <f>VLOOKUP(A453,'[3]Калькулятор Индексации '!$A$12:$I$188,9,FALSE)</f>
        <v>Индексация</v>
      </c>
      <c r="G453" s="196">
        <v>13.96</v>
      </c>
      <c r="H453" s="222">
        <v>13.54</v>
      </c>
      <c r="I453" s="222">
        <v>13.54</v>
      </c>
      <c r="J453" s="222">
        <v>0</v>
      </c>
      <c r="K453" s="250">
        <v>13.47</v>
      </c>
      <c r="L453" s="250">
        <v>13.47</v>
      </c>
      <c r="M453" s="250">
        <v>0</v>
      </c>
      <c r="N453" s="250">
        <v>13.96</v>
      </c>
      <c r="O453" s="250">
        <v>13.4</v>
      </c>
      <c r="P453" s="250">
        <v>13.4</v>
      </c>
      <c r="Q453" s="250">
        <v>0</v>
      </c>
      <c r="R453" s="250">
        <v>13.4</v>
      </c>
      <c r="S453" s="250">
        <v>13.4</v>
      </c>
      <c r="T453" s="250">
        <v>13.4</v>
      </c>
      <c r="U453" s="250">
        <v>0</v>
      </c>
      <c r="V453" s="223">
        <f t="shared" si="94"/>
        <v>13.4</v>
      </c>
      <c r="W453" s="196">
        <f t="shared" si="95"/>
        <v>13.54</v>
      </c>
      <c r="X453" s="196"/>
    </row>
    <row r="454" spans="1:24" s="7" customFormat="1" ht="141.75" outlineLevel="1">
      <c r="A454" s="53" t="s">
        <v>826</v>
      </c>
      <c r="B454" s="11" t="s">
        <v>244</v>
      </c>
      <c r="C454" s="11" t="s">
        <v>245</v>
      </c>
      <c r="D454" s="11" t="s">
        <v>1</v>
      </c>
      <c r="E454" s="10" t="s">
        <v>875</v>
      </c>
      <c r="F454" s="21" t="str">
        <f>VLOOKUP(A454,'[3]Калькулятор Индексации '!$A$12:$I$188,9,FALSE)</f>
        <v>Индексация</v>
      </c>
      <c r="G454" s="196">
        <v>27.05</v>
      </c>
      <c r="H454" s="222">
        <v>26.24</v>
      </c>
      <c r="I454" s="222">
        <v>26.24</v>
      </c>
      <c r="J454" s="222">
        <v>0</v>
      </c>
      <c r="K454" s="250">
        <v>26.1</v>
      </c>
      <c r="L454" s="250">
        <v>26.1</v>
      </c>
      <c r="M454" s="250">
        <v>0</v>
      </c>
      <c r="N454" s="250">
        <v>27.05</v>
      </c>
      <c r="O454" s="250">
        <v>25.97</v>
      </c>
      <c r="P454" s="250">
        <v>25.97</v>
      </c>
      <c r="Q454" s="250">
        <v>0</v>
      </c>
      <c r="R454" s="250">
        <v>25.97</v>
      </c>
      <c r="S454" s="250">
        <v>25.97</v>
      </c>
      <c r="T454" s="250">
        <v>25.97</v>
      </c>
      <c r="U454" s="250">
        <v>0</v>
      </c>
      <c r="V454" s="223">
        <f t="shared" si="94"/>
        <v>25.97</v>
      </c>
      <c r="W454" s="196">
        <f t="shared" si="95"/>
        <v>26.24</v>
      </c>
      <c r="X454" s="196"/>
    </row>
    <row r="455" spans="1:24" s="7" customFormat="1" ht="18.75" outlineLevel="1">
      <c r="A455" s="779" t="s">
        <v>246</v>
      </c>
      <c r="B455" s="780"/>
      <c r="C455" s="203"/>
      <c r="D455" s="203"/>
      <c r="E455" s="249"/>
      <c r="F455" s="21"/>
      <c r="G455" s="196"/>
      <c r="H455" s="222"/>
      <c r="I455" s="222"/>
      <c r="J455" s="222"/>
      <c r="K455" s="250"/>
      <c r="L455" s="250"/>
      <c r="M455" s="250"/>
      <c r="N455" s="250"/>
      <c r="O455" s="250"/>
      <c r="P455" s="250"/>
      <c r="Q455" s="250"/>
      <c r="R455" s="250"/>
      <c r="S455" s="250"/>
      <c r="T455" s="250"/>
      <c r="U455" s="250"/>
      <c r="V455" s="196"/>
      <c r="W455" s="223"/>
      <c r="X455" s="196"/>
    </row>
    <row r="456" spans="1:24" s="7" customFormat="1" ht="94.5" outlineLevel="1">
      <c r="A456" s="53" t="s">
        <v>999</v>
      </c>
      <c r="B456" s="2" t="s">
        <v>247</v>
      </c>
      <c r="C456" s="2" t="s">
        <v>248</v>
      </c>
      <c r="D456" s="2" t="s">
        <v>1</v>
      </c>
      <c r="E456" s="10" t="s">
        <v>852</v>
      </c>
      <c r="F456" s="21" t="str">
        <f>VLOOKUP(A456,'[3]Калькулятор Индексации '!$A$12:$I$188,9,FALSE)</f>
        <v>Индексация</v>
      </c>
      <c r="G456" s="196">
        <v>376.81</v>
      </c>
      <c r="H456" s="222">
        <v>365.51</v>
      </c>
      <c r="I456" s="222">
        <v>365.51</v>
      </c>
      <c r="J456" s="222">
        <v>0</v>
      </c>
      <c r="K456" s="250">
        <v>363.62</v>
      </c>
      <c r="L456" s="250">
        <v>363.62</v>
      </c>
      <c r="M456" s="250">
        <v>0</v>
      </c>
      <c r="N456" s="250">
        <v>376.81</v>
      </c>
      <c r="O456" s="250">
        <v>361.74</v>
      </c>
      <c r="P456" s="250">
        <v>361.74</v>
      </c>
      <c r="Q456" s="250">
        <v>0</v>
      </c>
      <c r="R456" s="250">
        <v>361.74</v>
      </c>
      <c r="S456" s="250">
        <v>361.74</v>
      </c>
      <c r="T456" s="250">
        <v>361.74</v>
      </c>
      <c r="U456" s="250">
        <v>0</v>
      </c>
      <c r="V456" s="223">
        <f t="shared" ref="V456:V469" si="96">MIN(H456,K456,O456,S456)</f>
        <v>361.74</v>
      </c>
      <c r="W456" s="196">
        <f t="shared" ref="W456:W469" si="97">MAX(H456,K456,O456,S456)</f>
        <v>365.51</v>
      </c>
      <c r="X456" s="196"/>
    </row>
    <row r="457" spans="1:24" s="7" customFormat="1" ht="63" outlineLevel="1">
      <c r="A457" s="53" t="s">
        <v>1000</v>
      </c>
      <c r="B457" s="2" t="s">
        <v>971</v>
      </c>
      <c r="C457" s="2" t="s">
        <v>972</v>
      </c>
      <c r="D457" s="2" t="s">
        <v>1</v>
      </c>
      <c r="E457" s="10"/>
      <c r="F457" s="21" t="str">
        <f>VLOOKUP(A457,'[3]Калькулятор Индексации '!$A$12:$I$188,9,FALSE)</f>
        <v>Индексация</v>
      </c>
      <c r="G457" s="196">
        <v>728.81999999999994</v>
      </c>
      <c r="H457" s="222">
        <v>706.96</v>
      </c>
      <c r="I457" s="222">
        <v>706.96</v>
      </c>
      <c r="J457" s="222">
        <v>0</v>
      </c>
      <c r="K457" s="250">
        <v>703.31</v>
      </c>
      <c r="L457" s="250">
        <v>703.31</v>
      </c>
      <c r="M457" s="250">
        <v>0</v>
      </c>
      <c r="N457" s="250">
        <v>728.81999999999994</v>
      </c>
      <c r="O457" s="250">
        <v>699.67</v>
      </c>
      <c r="P457" s="250">
        <v>699.67</v>
      </c>
      <c r="Q457" s="250">
        <v>0</v>
      </c>
      <c r="R457" s="250">
        <v>699.67</v>
      </c>
      <c r="S457" s="250">
        <v>699.67</v>
      </c>
      <c r="T457" s="250">
        <v>699.67</v>
      </c>
      <c r="U457" s="250">
        <v>0</v>
      </c>
      <c r="V457" s="223">
        <f t="shared" si="96"/>
        <v>699.67</v>
      </c>
      <c r="W457" s="196">
        <f t="shared" si="97"/>
        <v>706.96</v>
      </c>
      <c r="X457" s="196"/>
    </row>
    <row r="458" spans="1:24" s="7" customFormat="1" ht="63" outlineLevel="1">
      <c r="A458" s="53" t="s">
        <v>1001</v>
      </c>
      <c r="B458" s="2" t="s">
        <v>973</v>
      </c>
      <c r="C458" s="2" t="s">
        <v>974</v>
      </c>
      <c r="D458" s="2" t="s">
        <v>1</v>
      </c>
      <c r="E458" s="10"/>
      <c r="F458" s="21" t="str">
        <f>VLOOKUP(A458,'[3]Калькулятор Индексации '!$A$12:$I$188,9,FALSE)</f>
        <v>Индексация</v>
      </c>
      <c r="G458" s="196">
        <v>780.62563483735573</v>
      </c>
      <c r="H458" s="222">
        <v>757.21</v>
      </c>
      <c r="I458" s="222">
        <v>757.21</v>
      </c>
      <c r="J458" s="222">
        <v>0</v>
      </c>
      <c r="K458" s="250">
        <v>753.3</v>
      </c>
      <c r="L458" s="250">
        <v>753.3</v>
      </c>
      <c r="M458" s="250">
        <v>0</v>
      </c>
      <c r="N458" s="250">
        <v>780.62563483735573</v>
      </c>
      <c r="O458" s="250">
        <v>749.4</v>
      </c>
      <c r="P458" s="250">
        <v>749.4</v>
      </c>
      <c r="Q458" s="250">
        <v>0</v>
      </c>
      <c r="R458" s="250">
        <v>749.4</v>
      </c>
      <c r="S458" s="250">
        <v>749.4</v>
      </c>
      <c r="T458" s="250">
        <v>749.4</v>
      </c>
      <c r="U458" s="250">
        <v>0</v>
      </c>
      <c r="V458" s="223">
        <f t="shared" si="96"/>
        <v>749.4</v>
      </c>
      <c r="W458" s="196">
        <f t="shared" si="97"/>
        <v>757.21</v>
      </c>
      <c r="X458" s="196"/>
    </row>
    <row r="459" spans="1:24" s="7" customFormat="1" ht="47.25" outlineLevel="1">
      <c r="A459" s="53" t="s">
        <v>610</v>
      </c>
      <c r="B459" s="2" t="s">
        <v>975</v>
      </c>
      <c r="C459" s="2" t="s">
        <v>976</v>
      </c>
      <c r="D459" s="2" t="s">
        <v>1</v>
      </c>
      <c r="E459" s="10"/>
      <c r="F459" s="21" t="str">
        <f>VLOOKUP(A459,'[3]Калькулятор Индексации '!$A$12:$I$188,9,FALSE)</f>
        <v>Индексация</v>
      </c>
      <c r="G459" s="196">
        <v>2481.4507623318386</v>
      </c>
      <c r="H459" s="222">
        <v>2407.0100000000002</v>
      </c>
      <c r="I459" s="222">
        <v>2407.0100000000002</v>
      </c>
      <c r="J459" s="222">
        <v>0</v>
      </c>
      <c r="K459" s="250">
        <v>2394.6</v>
      </c>
      <c r="L459" s="250">
        <v>2394.6</v>
      </c>
      <c r="M459" s="250">
        <v>0</v>
      </c>
      <c r="N459" s="250">
        <v>2481.4507623318386</v>
      </c>
      <c r="O459" s="250">
        <v>2382.19</v>
      </c>
      <c r="P459" s="250">
        <v>2382.19</v>
      </c>
      <c r="Q459" s="250">
        <v>0</v>
      </c>
      <c r="R459" s="250">
        <v>2382.19</v>
      </c>
      <c r="S459" s="250">
        <v>2382.19</v>
      </c>
      <c r="T459" s="250">
        <v>2382.19</v>
      </c>
      <c r="U459" s="250">
        <v>0</v>
      </c>
      <c r="V459" s="223">
        <f t="shared" si="96"/>
        <v>2382.19</v>
      </c>
      <c r="W459" s="196">
        <f t="shared" si="97"/>
        <v>2407.0100000000002</v>
      </c>
      <c r="X459" s="196"/>
    </row>
    <row r="460" spans="1:24" s="7" customFormat="1" ht="47.25" outlineLevel="1">
      <c r="A460" s="53" t="s">
        <v>611</v>
      </c>
      <c r="B460" s="2" t="s">
        <v>977</v>
      </c>
      <c r="C460" s="2" t="s">
        <v>978</v>
      </c>
      <c r="D460" s="2" t="s">
        <v>1</v>
      </c>
      <c r="E460" s="10"/>
      <c r="F460" s="21" t="str">
        <f>VLOOKUP(A460,'[3]Калькулятор Индексации '!$A$12:$I$188,9,FALSE)</f>
        <v>Индексация</v>
      </c>
      <c r="G460" s="196">
        <v>2986.3138833420917</v>
      </c>
      <c r="H460" s="222">
        <v>2896.72</v>
      </c>
      <c r="I460" s="222">
        <v>2896.72</v>
      </c>
      <c r="J460" s="222">
        <v>0</v>
      </c>
      <c r="K460" s="250">
        <v>2881.79</v>
      </c>
      <c r="L460" s="250">
        <v>2881.79</v>
      </c>
      <c r="M460" s="250">
        <v>0</v>
      </c>
      <c r="N460" s="250">
        <v>2986.3138833420917</v>
      </c>
      <c r="O460" s="250">
        <v>2866.86</v>
      </c>
      <c r="P460" s="250">
        <v>2866.86</v>
      </c>
      <c r="Q460" s="250">
        <v>0</v>
      </c>
      <c r="R460" s="250">
        <v>2866.86</v>
      </c>
      <c r="S460" s="250">
        <v>2866.86</v>
      </c>
      <c r="T460" s="250">
        <v>2866.86</v>
      </c>
      <c r="U460" s="250">
        <v>0</v>
      </c>
      <c r="V460" s="223">
        <f t="shared" si="96"/>
        <v>2866.86</v>
      </c>
      <c r="W460" s="196">
        <f t="shared" si="97"/>
        <v>2896.72</v>
      </c>
      <c r="X460" s="196"/>
    </row>
    <row r="461" spans="1:24" s="7" customFormat="1" ht="63" outlineLevel="1">
      <c r="A461" s="53" t="s">
        <v>612</v>
      </c>
      <c r="B461" s="2" t="s">
        <v>992</v>
      </c>
      <c r="C461" s="2" t="s">
        <v>249</v>
      </c>
      <c r="D461" s="2" t="s">
        <v>1</v>
      </c>
      <c r="E461" s="10"/>
      <c r="F461" s="21" t="str">
        <f>VLOOKUP(A461,'[3]Калькулятор Индексации '!$A$12:$I$188,9,FALSE)</f>
        <v>Индексация</v>
      </c>
      <c r="G461" s="196">
        <v>1212.8399999999999</v>
      </c>
      <c r="H461" s="222">
        <v>1176.45</v>
      </c>
      <c r="I461" s="222">
        <v>1176.45</v>
      </c>
      <c r="J461" s="222">
        <v>0</v>
      </c>
      <c r="K461" s="250">
        <v>1170.3900000000001</v>
      </c>
      <c r="L461" s="250">
        <v>1170.3900000000001</v>
      </c>
      <c r="M461" s="250">
        <v>0</v>
      </c>
      <c r="N461" s="250">
        <v>1212.8399999999999</v>
      </c>
      <c r="O461" s="250">
        <v>1164.33</v>
      </c>
      <c r="P461" s="250">
        <v>1164.33</v>
      </c>
      <c r="Q461" s="250">
        <v>0</v>
      </c>
      <c r="R461" s="250">
        <v>1164.33</v>
      </c>
      <c r="S461" s="250">
        <v>1164.33</v>
      </c>
      <c r="T461" s="250">
        <v>1164.33</v>
      </c>
      <c r="U461" s="250">
        <v>0</v>
      </c>
      <c r="V461" s="223">
        <f t="shared" si="96"/>
        <v>1164.33</v>
      </c>
      <c r="W461" s="196">
        <f t="shared" si="97"/>
        <v>1176.45</v>
      </c>
      <c r="X461" s="196"/>
    </row>
    <row r="462" spans="1:24" s="7" customFormat="1" ht="63" outlineLevel="1">
      <c r="A462" s="53" t="s">
        <v>613</v>
      </c>
      <c r="B462" s="2" t="s">
        <v>979</v>
      </c>
      <c r="C462" s="2" t="s">
        <v>980</v>
      </c>
      <c r="D462" s="2" t="s">
        <v>1</v>
      </c>
      <c r="E462" s="10"/>
      <c r="F462" s="21" t="str">
        <f>VLOOKUP(A462,'[3]Калькулятор Индексации '!$A$12:$I$188,9,FALSE)</f>
        <v>Индексация</v>
      </c>
      <c r="G462" s="196">
        <v>4818.1499999999996</v>
      </c>
      <c r="H462" s="222">
        <v>4673.6099999999997</v>
      </c>
      <c r="I462" s="222">
        <v>4673.6099999999997</v>
      </c>
      <c r="J462" s="222">
        <v>0</v>
      </c>
      <c r="K462" s="250">
        <v>4649.51</v>
      </c>
      <c r="L462" s="250">
        <v>4649.51</v>
      </c>
      <c r="M462" s="250">
        <v>0</v>
      </c>
      <c r="N462" s="250">
        <v>4818.1499999999996</v>
      </c>
      <c r="O462" s="250">
        <v>4625.42</v>
      </c>
      <c r="P462" s="250">
        <v>4625.42</v>
      </c>
      <c r="Q462" s="250">
        <v>0</v>
      </c>
      <c r="R462" s="250">
        <v>4625.42</v>
      </c>
      <c r="S462" s="250">
        <v>4625.42</v>
      </c>
      <c r="T462" s="250">
        <v>4625.42</v>
      </c>
      <c r="U462" s="250">
        <v>0</v>
      </c>
      <c r="V462" s="223">
        <f t="shared" si="96"/>
        <v>4625.42</v>
      </c>
      <c r="W462" s="196">
        <f t="shared" si="97"/>
        <v>4673.6099999999997</v>
      </c>
      <c r="X462" s="196"/>
    </row>
    <row r="463" spans="1:24" s="7" customFormat="1" ht="94.5" outlineLevel="1">
      <c r="A463" s="781" t="s">
        <v>1002</v>
      </c>
      <c r="B463" s="2" t="s">
        <v>250</v>
      </c>
      <c r="C463" s="2" t="s">
        <v>251</v>
      </c>
      <c r="D463" s="2" t="s">
        <v>1</v>
      </c>
      <c r="E463" s="10" t="s">
        <v>852</v>
      </c>
      <c r="F463" s="21" t="str">
        <f>VLOOKUP(A463,'[3]Калькулятор Индексации '!$A$12:$I$188,9,FALSE)</f>
        <v>Индексация</v>
      </c>
      <c r="G463" s="196">
        <v>284.16000000000003</v>
      </c>
      <c r="H463" s="222">
        <v>275.64</v>
      </c>
      <c r="I463" s="222">
        <v>275.64</v>
      </c>
      <c r="J463" s="222">
        <v>0</v>
      </c>
      <c r="K463" s="250">
        <v>274.20999999999998</v>
      </c>
      <c r="L463" s="250">
        <v>274.20999999999998</v>
      </c>
      <c r="M463" s="250">
        <v>0</v>
      </c>
      <c r="N463" s="250">
        <v>284.16000000000003</v>
      </c>
      <c r="O463" s="250">
        <v>272.79000000000002</v>
      </c>
      <c r="P463" s="250">
        <v>272.79000000000002</v>
      </c>
      <c r="Q463" s="250">
        <v>0</v>
      </c>
      <c r="R463" s="250">
        <v>272.79000000000002</v>
      </c>
      <c r="S463" s="250">
        <v>272.79000000000002</v>
      </c>
      <c r="T463" s="250">
        <v>272.79000000000002</v>
      </c>
      <c r="U463" s="250">
        <v>0</v>
      </c>
      <c r="V463" s="223">
        <f t="shared" si="96"/>
        <v>272.79000000000002</v>
      </c>
      <c r="W463" s="196">
        <f t="shared" si="97"/>
        <v>275.64</v>
      </c>
      <c r="X463" s="196"/>
    </row>
    <row r="464" spans="1:24" s="7" customFormat="1" ht="94.5" outlineLevel="1">
      <c r="A464" s="782"/>
      <c r="B464" s="2" t="s">
        <v>252</v>
      </c>
      <c r="C464" s="2" t="s">
        <v>885</v>
      </c>
      <c r="D464" s="2" t="s">
        <v>1</v>
      </c>
      <c r="E464" s="10" t="s">
        <v>852</v>
      </c>
      <c r="F464" s="21"/>
      <c r="G464" s="196">
        <v>390.39</v>
      </c>
      <c r="H464" s="222">
        <v>378.68</v>
      </c>
      <c r="I464" s="222">
        <v>378.68</v>
      </c>
      <c r="J464" s="222">
        <v>0</v>
      </c>
      <c r="K464" s="250">
        <v>376.73</v>
      </c>
      <c r="L464" s="250">
        <v>376.73</v>
      </c>
      <c r="M464" s="250">
        <v>0</v>
      </c>
      <c r="N464" s="250">
        <v>390.39</v>
      </c>
      <c r="O464" s="250">
        <v>374.77</v>
      </c>
      <c r="P464" s="250">
        <v>374.77</v>
      </c>
      <c r="Q464" s="250">
        <v>0</v>
      </c>
      <c r="R464" s="250">
        <v>374.77</v>
      </c>
      <c r="S464" s="250">
        <v>374.77</v>
      </c>
      <c r="T464" s="250">
        <v>374.77</v>
      </c>
      <c r="U464" s="250">
        <v>0</v>
      </c>
      <c r="V464" s="223">
        <f t="shared" si="96"/>
        <v>374.77</v>
      </c>
      <c r="W464" s="196">
        <f t="shared" si="97"/>
        <v>378.68</v>
      </c>
      <c r="X464" s="196"/>
    </row>
    <row r="465" spans="1:24" s="7" customFormat="1" ht="94.5" outlineLevel="1">
      <c r="A465" s="783"/>
      <c r="B465" s="2" t="s">
        <v>253</v>
      </c>
      <c r="C465" s="2" t="s">
        <v>254</v>
      </c>
      <c r="D465" s="2" t="s">
        <v>1</v>
      </c>
      <c r="E465" s="10" t="s">
        <v>852</v>
      </c>
      <c r="F465" s="21"/>
      <c r="G465" s="196">
        <v>502.26</v>
      </c>
      <c r="H465" s="222">
        <v>487.19</v>
      </c>
      <c r="I465" s="222">
        <v>487.19</v>
      </c>
      <c r="J465" s="222">
        <v>0</v>
      </c>
      <c r="K465" s="250">
        <v>484.68</v>
      </c>
      <c r="L465" s="250">
        <v>484.68</v>
      </c>
      <c r="M465" s="250">
        <v>0</v>
      </c>
      <c r="N465" s="250">
        <v>502.26</v>
      </c>
      <c r="O465" s="250">
        <v>482.17</v>
      </c>
      <c r="P465" s="250">
        <v>482.17</v>
      </c>
      <c r="Q465" s="250">
        <v>0</v>
      </c>
      <c r="R465" s="250">
        <v>482.17</v>
      </c>
      <c r="S465" s="250">
        <v>482.17</v>
      </c>
      <c r="T465" s="250">
        <v>482.17</v>
      </c>
      <c r="U465" s="250">
        <v>0</v>
      </c>
      <c r="V465" s="223">
        <f t="shared" si="96"/>
        <v>482.17</v>
      </c>
      <c r="W465" s="196">
        <f t="shared" si="97"/>
        <v>487.19</v>
      </c>
      <c r="X465" s="196"/>
    </row>
    <row r="466" spans="1:24" s="7" customFormat="1" outlineLevel="1">
      <c r="A466" s="53" t="s">
        <v>1003</v>
      </c>
      <c r="B466" s="2" t="s">
        <v>255</v>
      </c>
      <c r="C466" s="2" t="s">
        <v>256</v>
      </c>
      <c r="D466" s="2" t="s">
        <v>1</v>
      </c>
      <c r="E466" s="10"/>
      <c r="F466" s="21"/>
      <c r="G466" s="196">
        <v>9.39</v>
      </c>
      <c r="H466" s="222">
        <v>9.11</v>
      </c>
      <c r="I466" s="222">
        <v>9.11</v>
      </c>
      <c r="J466" s="222">
        <v>0</v>
      </c>
      <c r="K466" s="250">
        <v>9.06</v>
      </c>
      <c r="L466" s="250">
        <v>9.06</v>
      </c>
      <c r="M466" s="250">
        <v>0</v>
      </c>
      <c r="N466" s="250">
        <v>9.39</v>
      </c>
      <c r="O466" s="250">
        <v>9.01</v>
      </c>
      <c r="P466" s="250">
        <v>9.01</v>
      </c>
      <c r="Q466" s="250">
        <v>0</v>
      </c>
      <c r="R466" s="250">
        <v>9.01</v>
      </c>
      <c r="S466" s="250">
        <v>9.01</v>
      </c>
      <c r="T466" s="250">
        <v>9.01</v>
      </c>
      <c r="U466" s="250">
        <v>0</v>
      </c>
      <c r="V466" s="223">
        <f t="shared" si="96"/>
        <v>9.01</v>
      </c>
      <c r="W466" s="196">
        <f t="shared" si="97"/>
        <v>9.11</v>
      </c>
      <c r="X466" s="196"/>
    </row>
    <row r="467" spans="1:24" s="7" customFormat="1" ht="94.5" outlineLevel="1">
      <c r="A467" s="53" t="s">
        <v>1004</v>
      </c>
      <c r="B467" s="2" t="s">
        <v>257</v>
      </c>
      <c r="C467" s="2" t="s">
        <v>258</v>
      </c>
      <c r="D467" s="2" t="s">
        <v>1</v>
      </c>
      <c r="E467" s="10" t="s">
        <v>852</v>
      </c>
      <c r="F467" s="21" t="str">
        <f>VLOOKUP(A467,'[3]Калькулятор Индексации '!$A$12:$I$188,9,FALSE)</f>
        <v>Индексация</v>
      </c>
      <c r="G467" s="196">
        <v>245.5</v>
      </c>
      <c r="H467" s="222">
        <v>238.14</v>
      </c>
      <c r="I467" s="222">
        <v>238.14</v>
      </c>
      <c r="J467" s="222">
        <v>0</v>
      </c>
      <c r="K467" s="250">
        <v>236.91</v>
      </c>
      <c r="L467" s="250">
        <v>236.91</v>
      </c>
      <c r="M467" s="250">
        <v>0</v>
      </c>
      <c r="N467" s="250">
        <v>245.5</v>
      </c>
      <c r="O467" s="250">
        <v>235.68</v>
      </c>
      <c r="P467" s="250">
        <v>235.68</v>
      </c>
      <c r="Q467" s="250">
        <v>0</v>
      </c>
      <c r="R467" s="250">
        <v>235.68</v>
      </c>
      <c r="S467" s="250">
        <v>235.68</v>
      </c>
      <c r="T467" s="250">
        <v>235.68</v>
      </c>
      <c r="U467" s="250">
        <v>0</v>
      </c>
      <c r="V467" s="223">
        <f t="shared" si="96"/>
        <v>235.68</v>
      </c>
      <c r="W467" s="196">
        <f t="shared" si="97"/>
        <v>238.14</v>
      </c>
      <c r="X467" s="196"/>
    </row>
    <row r="468" spans="1:24" s="7" customFormat="1" ht="94.5" outlineLevel="1">
      <c r="A468" s="53" t="s">
        <v>1005</v>
      </c>
      <c r="B468" s="2" t="s">
        <v>259</v>
      </c>
      <c r="C468" s="2" t="s">
        <v>260</v>
      </c>
      <c r="D468" s="2" t="s">
        <v>1</v>
      </c>
      <c r="E468" s="10" t="s">
        <v>852</v>
      </c>
      <c r="F468" s="21" t="str">
        <f>VLOOKUP(A468,'[3]Калькулятор Индексации '!$A$12:$I$188,9,FALSE)</f>
        <v>Индексация</v>
      </c>
      <c r="G468" s="196">
        <v>1797.5</v>
      </c>
      <c r="H468" s="222">
        <v>1743.58</v>
      </c>
      <c r="I468" s="222">
        <v>1743.58</v>
      </c>
      <c r="J468" s="222">
        <v>0</v>
      </c>
      <c r="K468" s="250">
        <v>1734.59</v>
      </c>
      <c r="L468" s="250">
        <v>1734.59</v>
      </c>
      <c r="M468" s="250">
        <v>0</v>
      </c>
      <c r="N468" s="250">
        <v>1797.5</v>
      </c>
      <c r="O468" s="250">
        <v>1725.6</v>
      </c>
      <c r="P468" s="250">
        <v>1725.6</v>
      </c>
      <c r="Q468" s="250">
        <v>0</v>
      </c>
      <c r="R468" s="250">
        <v>1725.6</v>
      </c>
      <c r="S468" s="250">
        <v>1725.6</v>
      </c>
      <c r="T468" s="250">
        <v>1725.6</v>
      </c>
      <c r="U468" s="250">
        <v>0</v>
      </c>
      <c r="V468" s="223">
        <f t="shared" si="96"/>
        <v>1725.6</v>
      </c>
      <c r="W468" s="196">
        <f t="shared" si="97"/>
        <v>1743.58</v>
      </c>
      <c r="X468" s="196"/>
    </row>
    <row r="469" spans="1:24" s="7" customFormat="1" ht="94.5" outlineLevel="1">
      <c r="A469" s="53" t="s">
        <v>1006</v>
      </c>
      <c r="B469" s="2" t="s">
        <v>261</v>
      </c>
      <c r="C469" s="2" t="s">
        <v>262</v>
      </c>
      <c r="D469" s="2" t="s">
        <v>1</v>
      </c>
      <c r="E469" s="10" t="s">
        <v>852</v>
      </c>
      <c r="F469" s="21" t="str">
        <f>VLOOKUP(A469,'[3]Калькулятор Индексации '!$A$12:$I$188,9,FALSE)</f>
        <v>Индексация</v>
      </c>
      <c r="G469" s="196">
        <v>1093.05</v>
      </c>
      <c r="H469" s="222">
        <v>1060.26</v>
      </c>
      <c r="I469" s="222">
        <v>1060.26</v>
      </c>
      <c r="J469" s="222">
        <v>0</v>
      </c>
      <c r="K469" s="250">
        <v>1054.79</v>
      </c>
      <c r="L469" s="250">
        <v>1054.79</v>
      </c>
      <c r="M469" s="250">
        <v>0</v>
      </c>
      <c r="N469" s="250">
        <v>1093.05</v>
      </c>
      <c r="O469" s="250">
        <v>1049.33</v>
      </c>
      <c r="P469" s="250">
        <v>1049.33</v>
      </c>
      <c r="Q469" s="250">
        <v>0</v>
      </c>
      <c r="R469" s="250">
        <v>1049.33</v>
      </c>
      <c r="S469" s="250">
        <v>1049.33</v>
      </c>
      <c r="T469" s="250">
        <v>1049.33</v>
      </c>
      <c r="U469" s="250">
        <v>0</v>
      </c>
      <c r="V469" s="223">
        <f t="shared" si="96"/>
        <v>1049.33</v>
      </c>
      <c r="W469" s="196">
        <f t="shared" si="97"/>
        <v>1060.26</v>
      </c>
      <c r="X469" s="196"/>
    </row>
    <row r="470" spans="1:24" s="7" customFormat="1" ht="18.75" outlineLevel="1">
      <c r="A470" s="779" t="s">
        <v>1041</v>
      </c>
      <c r="B470" s="780"/>
      <c r="C470" s="203"/>
      <c r="D470" s="203"/>
      <c r="E470" s="251"/>
      <c r="F470" s="21"/>
      <c r="G470" s="196"/>
      <c r="H470" s="222"/>
      <c r="I470" s="222"/>
      <c r="J470" s="222"/>
      <c r="K470" s="250"/>
      <c r="L470" s="250"/>
      <c r="M470" s="250"/>
      <c r="N470" s="250"/>
      <c r="O470" s="250"/>
      <c r="P470" s="250"/>
      <c r="Q470" s="250"/>
      <c r="R470" s="250"/>
      <c r="S470" s="250"/>
      <c r="T470" s="250"/>
      <c r="U470" s="250"/>
      <c r="V470" s="196"/>
      <c r="W470" s="223"/>
      <c r="X470" s="196"/>
    </row>
    <row r="471" spans="1:24" s="7" customFormat="1" ht="141.75" outlineLevel="1">
      <c r="A471" s="53" t="s">
        <v>614</v>
      </c>
      <c r="B471" s="2" t="s">
        <v>263</v>
      </c>
      <c r="C471" s="2" t="s">
        <v>264</v>
      </c>
      <c r="D471" s="2" t="s">
        <v>1</v>
      </c>
      <c r="E471" s="10" t="s">
        <v>853</v>
      </c>
      <c r="F471" s="21" t="str">
        <f>VLOOKUP(A471,'[3]Калькулятор Индексации '!$A$12:$I$188,9,FALSE)</f>
        <v>Индексация</v>
      </c>
      <c r="G471" s="196">
        <v>1089.03</v>
      </c>
      <c r="H471" s="222">
        <v>1056.3599999999999</v>
      </c>
      <c r="I471" s="222">
        <v>1056.3599999999999</v>
      </c>
      <c r="J471" s="222">
        <v>0</v>
      </c>
      <c r="K471" s="250">
        <v>1050.9100000000001</v>
      </c>
      <c r="L471" s="250">
        <v>1050.9100000000001</v>
      </c>
      <c r="M471" s="250">
        <v>0</v>
      </c>
      <c r="N471" s="250">
        <v>1089.03</v>
      </c>
      <c r="O471" s="250">
        <v>1045.47</v>
      </c>
      <c r="P471" s="250">
        <v>1045.47</v>
      </c>
      <c r="Q471" s="250">
        <v>0</v>
      </c>
      <c r="R471" s="250">
        <v>1045.47</v>
      </c>
      <c r="S471" s="250">
        <v>1045.47</v>
      </c>
      <c r="T471" s="250">
        <v>1045.47</v>
      </c>
      <c r="U471" s="250">
        <v>0</v>
      </c>
      <c r="V471" s="223">
        <f t="shared" ref="V471:V477" si="98">MIN(H471,K471,O471,S471)</f>
        <v>1045.47</v>
      </c>
      <c r="W471" s="196">
        <f t="shared" ref="W471:W477" si="99">MAX(H471,K471,O471,S471)</f>
        <v>1056.3599999999999</v>
      </c>
      <c r="X471" s="196"/>
    </row>
    <row r="472" spans="1:24" s="7" customFormat="1" ht="141.75" outlineLevel="1">
      <c r="A472" s="53" t="s">
        <v>615</v>
      </c>
      <c r="B472" s="2" t="s">
        <v>265</v>
      </c>
      <c r="C472" s="2" t="s">
        <v>266</v>
      </c>
      <c r="D472" s="2" t="s">
        <v>1</v>
      </c>
      <c r="E472" s="10" t="s">
        <v>853</v>
      </c>
      <c r="F472" s="21" t="str">
        <f>VLOOKUP(A472,'[3]Калькулятор Индексации '!$A$12:$I$188,9,FALSE)</f>
        <v>Индексация</v>
      </c>
      <c r="G472" s="196">
        <v>1830.3916972146583</v>
      </c>
      <c r="H472" s="222">
        <v>1775.48</v>
      </c>
      <c r="I472" s="222">
        <v>1775.48</v>
      </c>
      <c r="J472" s="222">
        <v>0</v>
      </c>
      <c r="K472" s="250">
        <v>1766.33</v>
      </c>
      <c r="L472" s="250">
        <v>1766.33</v>
      </c>
      <c r="M472" s="250">
        <v>0</v>
      </c>
      <c r="N472" s="250">
        <v>1830.3916972146583</v>
      </c>
      <c r="O472" s="250">
        <v>1757.18</v>
      </c>
      <c r="P472" s="250">
        <v>1757.18</v>
      </c>
      <c r="Q472" s="250">
        <v>0</v>
      </c>
      <c r="R472" s="250">
        <v>1757.18</v>
      </c>
      <c r="S472" s="250">
        <v>1757.18</v>
      </c>
      <c r="T472" s="250">
        <v>1757.18</v>
      </c>
      <c r="U472" s="250">
        <v>0</v>
      </c>
      <c r="V472" s="223">
        <f t="shared" si="98"/>
        <v>1757.18</v>
      </c>
      <c r="W472" s="196">
        <f t="shared" si="99"/>
        <v>1775.48</v>
      </c>
      <c r="X472" s="196"/>
    </row>
    <row r="473" spans="1:24" s="7" customFormat="1" ht="409.5" outlineLevel="1">
      <c r="A473" s="53" t="s">
        <v>609</v>
      </c>
      <c r="B473" s="2" t="s">
        <v>267</v>
      </c>
      <c r="C473" s="2" t="s">
        <v>268</v>
      </c>
      <c r="D473" s="2" t="s">
        <v>269</v>
      </c>
      <c r="E473" s="10" t="s">
        <v>854</v>
      </c>
      <c r="F473" s="21"/>
      <c r="G473" s="196">
        <v>1861</v>
      </c>
      <c r="H473" s="222">
        <v>1805.17</v>
      </c>
      <c r="I473" s="222">
        <v>1805.17</v>
      </c>
      <c r="J473" s="222">
        <v>0</v>
      </c>
      <c r="K473" s="250">
        <v>1795.87</v>
      </c>
      <c r="L473" s="250">
        <v>1795.87</v>
      </c>
      <c r="M473" s="250">
        <v>0</v>
      </c>
      <c r="N473" s="250">
        <v>1861</v>
      </c>
      <c r="O473" s="250">
        <v>1786.56</v>
      </c>
      <c r="P473" s="250">
        <v>1786.56</v>
      </c>
      <c r="Q473" s="250">
        <v>0</v>
      </c>
      <c r="R473" s="250">
        <v>1786.56</v>
      </c>
      <c r="S473" s="250">
        <v>1786.56</v>
      </c>
      <c r="T473" s="250">
        <v>1786.56</v>
      </c>
      <c r="U473" s="250">
        <v>0</v>
      </c>
      <c r="V473" s="223">
        <f t="shared" si="98"/>
        <v>1786.56</v>
      </c>
      <c r="W473" s="196">
        <f t="shared" si="99"/>
        <v>1805.17</v>
      </c>
      <c r="X473" s="196"/>
    </row>
    <row r="474" spans="1:24" s="7" customFormat="1" ht="94.5" outlineLevel="1">
      <c r="A474" s="53" t="s">
        <v>616</v>
      </c>
      <c r="B474" s="2" t="s">
        <v>1008</v>
      </c>
      <c r="C474" s="2" t="s">
        <v>1007</v>
      </c>
      <c r="D474" s="2" t="s">
        <v>270</v>
      </c>
      <c r="E474" s="10" t="s">
        <v>852</v>
      </c>
      <c r="F474" s="21"/>
      <c r="G474" s="196">
        <v>11.84</v>
      </c>
      <c r="H474" s="222">
        <v>11.48</v>
      </c>
      <c r="I474" s="222">
        <v>11.48</v>
      </c>
      <c r="J474" s="222">
        <v>0</v>
      </c>
      <c r="K474" s="250">
        <v>11.43</v>
      </c>
      <c r="L474" s="250">
        <v>11.43</v>
      </c>
      <c r="M474" s="250">
        <v>0</v>
      </c>
      <c r="N474" s="250">
        <v>11.84</v>
      </c>
      <c r="O474" s="250">
        <v>11.37</v>
      </c>
      <c r="P474" s="250">
        <v>11.37</v>
      </c>
      <c r="Q474" s="250">
        <v>0</v>
      </c>
      <c r="R474" s="250">
        <v>11.37</v>
      </c>
      <c r="S474" s="250">
        <v>11.37</v>
      </c>
      <c r="T474" s="250">
        <v>11.37</v>
      </c>
      <c r="U474" s="250">
        <v>0</v>
      </c>
      <c r="V474" s="223">
        <f t="shared" si="98"/>
        <v>11.37</v>
      </c>
      <c r="W474" s="196">
        <f t="shared" si="99"/>
        <v>11.48</v>
      </c>
      <c r="X474" s="196"/>
    </row>
    <row r="475" spans="1:24" s="7" customFormat="1" ht="94.5" outlineLevel="1">
      <c r="A475" s="53" t="s">
        <v>617</v>
      </c>
      <c r="B475" s="2" t="s">
        <v>271</v>
      </c>
      <c r="C475" s="2" t="s">
        <v>272</v>
      </c>
      <c r="D475" s="2" t="s">
        <v>1</v>
      </c>
      <c r="E475" s="10" t="s">
        <v>852</v>
      </c>
      <c r="F475" s="21"/>
      <c r="G475" s="196">
        <v>100.75</v>
      </c>
      <c r="H475" s="222">
        <v>97.73</v>
      </c>
      <c r="I475" s="222">
        <v>97.73</v>
      </c>
      <c r="J475" s="222">
        <v>0</v>
      </c>
      <c r="K475" s="250">
        <v>97.22</v>
      </c>
      <c r="L475" s="250">
        <v>97.22</v>
      </c>
      <c r="M475" s="250">
        <v>0</v>
      </c>
      <c r="N475" s="250">
        <v>100.75</v>
      </c>
      <c r="O475" s="250">
        <v>96.72</v>
      </c>
      <c r="P475" s="250">
        <v>96.72</v>
      </c>
      <c r="Q475" s="250">
        <v>0</v>
      </c>
      <c r="R475" s="250">
        <v>96.72</v>
      </c>
      <c r="S475" s="250">
        <v>96.72</v>
      </c>
      <c r="T475" s="250">
        <v>96.72</v>
      </c>
      <c r="U475" s="250">
        <v>0</v>
      </c>
      <c r="V475" s="223">
        <f t="shared" si="98"/>
        <v>96.72</v>
      </c>
      <c r="W475" s="196">
        <f t="shared" si="99"/>
        <v>97.73</v>
      </c>
      <c r="X475" s="196"/>
    </row>
    <row r="476" spans="1:24" s="7" customFormat="1" ht="94.5" outlineLevel="1">
      <c r="A476" s="53" t="s">
        <v>618</v>
      </c>
      <c r="B476" s="2" t="s">
        <v>273</v>
      </c>
      <c r="C476" s="2" t="s">
        <v>1046</v>
      </c>
      <c r="D476" s="2" t="s">
        <v>1</v>
      </c>
      <c r="E476" s="10" t="s">
        <v>852</v>
      </c>
      <c r="F476" s="21"/>
      <c r="G476" s="196">
        <v>2.38</v>
      </c>
      <c r="H476" s="222">
        <v>2.31</v>
      </c>
      <c r="I476" s="222">
        <v>2.31</v>
      </c>
      <c r="J476" s="222">
        <v>0</v>
      </c>
      <c r="K476" s="250">
        <v>2.2999999999999998</v>
      </c>
      <c r="L476" s="250">
        <v>2.2999999999999998</v>
      </c>
      <c r="M476" s="250">
        <v>0</v>
      </c>
      <c r="N476" s="250">
        <v>2.38</v>
      </c>
      <c r="O476" s="250">
        <v>2.2799999999999998</v>
      </c>
      <c r="P476" s="250">
        <v>2.2799999999999998</v>
      </c>
      <c r="Q476" s="250">
        <v>0</v>
      </c>
      <c r="R476" s="250">
        <v>2.2799999999999998</v>
      </c>
      <c r="S476" s="250">
        <v>2.2799999999999998</v>
      </c>
      <c r="T476" s="250">
        <v>2.2799999999999998</v>
      </c>
      <c r="U476" s="250">
        <v>0</v>
      </c>
      <c r="V476" s="223">
        <f t="shared" si="98"/>
        <v>2.2799999999999998</v>
      </c>
      <c r="W476" s="196">
        <f t="shared" si="99"/>
        <v>2.31</v>
      </c>
      <c r="X476" s="196"/>
    </row>
    <row r="477" spans="1:24" s="7" customFormat="1" ht="94.5" outlineLevel="1">
      <c r="A477" s="53" t="s">
        <v>619</v>
      </c>
      <c r="B477" s="2" t="s">
        <v>1040</v>
      </c>
      <c r="C477" s="2"/>
      <c r="D477" s="2" t="s">
        <v>1</v>
      </c>
      <c r="E477" s="10" t="s">
        <v>852</v>
      </c>
      <c r="F477" s="21"/>
      <c r="G477" s="196">
        <v>48</v>
      </c>
      <c r="H477" s="222">
        <v>46.56</v>
      </c>
      <c r="I477" s="222">
        <v>46.56</v>
      </c>
      <c r="J477" s="222">
        <v>0</v>
      </c>
      <c r="K477" s="250">
        <v>46.32</v>
      </c>
      <c r="L477" s="250">
        <v>46.32</v>
      </c>
      <c r="M477" s="250">
        <v>0</v>
      </c>
      <c r="N477" s="250">
        <v>48</v>
      </c>
      <c r="O477" s="250">
        <v>46.08</v>
      </c>
      <c r="P477" s="250">
        <v>46.08</v>
      </c>
      <c r="Q477" s="250">
        <v>0</v>
      </c>
      <c r="R477" s="250">
        <v>46.08</v>
      </c>
      <c r="S477" s="250">
        <v>46.08</v>
      </c>
      <c r="T477" s="250">
        <v>46.08</v>
      </c>
      <c r="U477" s="250">
        <v>0</v>
      </c>
      <c r="V477" s="223">
        <f t="shared" si="98"/>
        <v>46.08</v>
      </c>
      <c r="W477" s="196">
        <f t="shared" si="99"/>
        <v>46.56</v>
      </c>
      <c r="X477" s="196"/>
    </row>
    <row r="478" spans="1:24" s="7" customFormat="1" ht="18.75" outlineLevel="1">
      <c r="A478" s="779" t="s">
        <v>274</v>
      </c>
      <c r="B478" s="780"/>
      <c r="C478" s="203"/>
      <c r="D478" s="203"/>
      <c r="E478" s="251"/>
      <c r="F478" s="21"/>
      <c r="G478" s="196"/>
      <c r="H478" s="222"/>
      <c r="I478" s="222"/>
      <c r="J478" s="222"/>
      <c r="K478" s="250"/>
      <c r="L478" s="250"/>
      <c r="M478" s="250"/>
      <c r="N478" s="250"/>
      <c r="O478" s="250"/>
      <c r="P478" s="250"/>
      <c r="Q478" s="250"/>
      <c r="R478" s="250"/>
      <c r="S478" s="250"/>
      <c r="T478" s="250"/>
      <c r="U478" s="250"/>
      <c r="V478" s="196"/>
      <c r="W478" s="223"/>
      <c r="X478" s="196"/>
    </row>
    <row r="479" spans="1:24" s="7" customFormat="1" ht="94.5" outlineLevel="1">
      <c r="A479" s="53" t="s">
        <v>620</v>
      </c>
      <c r="B479" s="2" t="s">
        <v>275</v>
      </c>
      <c r="C479" s="2" t="s">
        <v>276</v>
      </c>
      <c r="D479" s="2" t="s">
        <v>277</v>
      </c>
      <c r="E479" s="10" t="s">
        <v>852</v>
      </c>
      <c r="F479" s="21"/>
      <c r="G479" s="196">
        <v>152.11000000000001</v>
      </c>
      <c r="H479" s="222">
        <v>147.55000000000001</v>
      </c>
      <c r="I479" s="222">
        <v>147.55000000000001</v>
      </c>
      <c r="J479" s="222">
        <v>0</v>
      </c>
      <c r="K479" s="250">
        <v>146.79</v>
      </c>
      <c r="L479" s="250">
        <v>146.79</v>
      </c>
      <c r="M479" s="250">
        <v>0</v>
      </c>
      <c r="N479" s="250">
        <v>152.11000000000001</v>
      </c>
      <c r="O479" s="250">
        <v>146.03</v>
      </c>
      <c r="P479" s="250">
        <v>146.03</v>
      </c>
      <c r="Q479" s="250">
        <v>0</v>
      </c>
      <c r="R479" s="250">
        <v>146.03</v>
      </c>
      <c r="S479" s="250">
        <v>146.03</v>
      </c>
      <c r="T479" s="250">
        <v>146.03</v>
      </c>
      <c r="U479" s="250">
        <v>0</v>
      </c>
      <c r="V479" s="223">
        <f t="shared" ref="V479:V480" si="100">MIN(H479,K479,O479,S479)</f>
        <v>146.03</v>
      </c>
      <c r="W479" s="196">
        <f t="shared" ref="W479:W480" si="101">MAX(H479,K479,O479,S479)</f>
        <v>147.55000000000001</v>
      </c>
      <c r="X479" s="196"/>
    </row>
    <row r="480" spans="1:24" s="7" customFormat="1" ht="94.5" outlineLevel="1">
      <c r="A480" s="53" t="s">
        <v>621</v>
      </c>
      <c r="B480" s="2" t="s">
        <v>278</v>
      </c>
      <c r="C480" s="2" t="s">
        <v>838</v>
      </c>
      <c r="D480" s="2" t="s">
        <v>636</v>
      </c>
      <c r="E480" s="10" t="s">
        <v>852</v>
      </c>
      <c r="F480" s="21"/>
      <c r="G480" s="196">
        <v>289.33999999999997</v>
      </c>
      <c r="H480" s="222">
        <v>280.66000000000003</v>
      </c>
      <c r="I480" s="222">
        <v>280.66000000000003</v>
      </c>
      <c r="J480" s="222">
        <v>0</v>
      </c>
      <c r="K480" s="250">
        <v>279.20999999999998</v>
      </c>
      <c r="L480" s="250">
        <v>279.20999999999998</v>
      </c>
      <c r="M480" s="250">
        <v>0</v>
      </c>
      <c r="N480" s="250">
        <v>289.33999999999997</v>
      </c>
      <c r="O480" s="250">
        <v>277.77</v>
      </c>
      <c r="P480" s="250">
        <v>277.77</v>
      </c>
      <c r="Q480" s="250">
        <v>0</v>
      </c>
      <c r="R480" s="250">
        <v>277.77</v>
      </c>
      <c r="S480" s="250">
        <v>277.77</v>
      </c>
      <c r="T480" s="250">
        <v>277.77</v>
      </c>
      <c r="U480" s="250">
        <v>0</v>
      </c>
      <c r="V480" s="223">
        <f t="shared" si="100"/>
        <v>277.77</v>
      </c>
      <c r="W480" s="196">
        <f t="shared" si="101"/>
        <v>280.66000000000003</v>
      </c>
      <c r="X480" s="196"/>
    </row>
    <row r="481" spans="1:24" s="7" customFormat="1" ht="18.75" outlineLevel="1">
      <c r="A481" s="779" t="s">
        <v>190</v>
      </c>
      <c r="B481" s="780"/>
      <c r="C481" s="203"/>
      <c r="D481" s="203"/>
      <c r="E481" s="251"/>
      <c r="F481" s="21"/>
      <c r="G481" s="196"/>
      <c r="H481" s="222"/>
      <c r="I481" s="222"/>
      <c r="J481" s="222"/>
      <c r="K481" s="250"/>
      <c r="L481" s="250"/>
      <c r="M481" s="250"/>
      <c r="N481" s="250"/>
      <c r="O481" s="250"/>
      <c r="P481" s="250"/>
      <c r="Q481" s="250"/>
      <c r="R481" s="250"/>
      <c r="S481" s="250"/>
      <c r="T481" s="250"/>
      <c r="U481" s="250"/>
      <c r="V481" s="196"/>
      <c r="W481" s="223"/>
      <c r="X481" s="196"/>
    </row>
    <row r="482" spans="1:24" s="7" customFormat="1" ht="94.5" outlineLevel="1">
      <c r="A482" s="53" t="s">
        <v>622</v>
      </c>
      <c r="B482" s="2" t="s">
        <v>956</v>
      </c>
      <c r="C482" s="2" t="s">
        <v>958</v>
      </c>
      <c r="D482" s="2" t="s">
        <v>1</v>
      </c>
      <c r="E482" s="10" t="s">
        <v>1009</v>
      </c>
      <c r="F482" s="21"/>
      <c r="G482" s="196">
        <v>862.3</v>
      </c>
      <c r="H482" s="222">
        <v>836.43</v>
      </c>
      <c r="I482" s="222">
        <v>836.43</v>
      </c>
      <c r="J482" s="222">
        <v>0</v>
      </c>
      <c r="K482" s="250">
        <v>832.12</v>
      </c>
      <c r="L482" s="250">
        <v>832.12</v>
      </c>
      <c r="M482" s="250">
        <v>0</v>
      </c>
      <c r="N482" s="250">
        <v>862.3</v>
      </c>
      <c r="O482" s="250">
        <v>827.81</v>
      </c>
      <c r="P482" s="250">
        <v>827.81</v>
      </c>
      <c r="Q482" s="250">
        <v>0</v>
      </c>
      <c r="R482" s="250">
        <v>827.81</v>
      </c>
      <c r="S482" s="250">
        <v>827.81</v>
      </c>
      <c r="T482" s="250">
        <v>827.81</v>
      </c>
      <c r="U482" s="250">
        <v>0</v>
      </c>
      <c r="V482" s="223">
        <f t="shared" ref="V482:V491" si="102">MIN(H482,K482,O482,S482)</f>
        <v>827.81</v>
      </c>
      <c r="W482" s="196">
        <f t="shared" ref="W482:W491" si="103">MAX(H482,K482,O482,S482)</f>
        <v>836.43</v>
      </c>
      <c r="X482" s="196"/>
    </row>
    <row r="483" spans="1:24" s="7" customFormat="1" ht="94.5" outlineLevel="1">
      <c r="A483" s="53" t="s">
        <v>623</v>
      </c>
      <c r="B483" s="2" t="s">
        <v>957</v>
      </c>
      <c r="C483" s="2" t="s">
        <v>960</v>
      </c>
      <c r="D483" s="2" t="s">
        <v>1</v>
      </c>
      <c r="E483" s="10" t="s">
        <v>1009</v>
      </c>
      <c r="F483" s="21"/>
      <c r="G483" s="196">
        <v>2934.84</v>
      </c>
      <c r="H483" s="222">
        <v>2846.79</v>
      </c>
      <c r="I483" s="222">
        <v>2846.79</v>
      </c>
      <c r="J483" s="222">
        <v>0</v>
      </c>
      <c r="K483" s="250">
        <v>2832.12</v>
      </c>
      <c r="L483" s="250">
        <v>2832.12</v>
      </c>
      <c r="M483" s="250">
        <v>0</v>
      </c>
      <c r="N483" s="250">
        <v>2934.84</v>
      </c>
      <c r="O483" s="250">
        <v>2817.45</v>
      </c>
      <c r="P483" s="250">
        <v>2817.45</v>
      </c>
      <c r="Q483" s="250">
        <v>0</v>
      </c>
      <c r="R483" s="250">
        <v>2817.45</v>
      </c>
      <c r="S483" s="250">
        <v>2817.45</v>
      </c>
      <c r="T483" s="250">
        <v>2817.45</v>
      </c>
      <c r="U483" s="250">
        <v>0</v>
      </c>
      <c r="V483" s="223">
        <f t="shared" si="102"/>
        <v>2817.45</v>
      </c>
      <c r="W483" s="196">
        <f t="shared" si="103"/>
        <v>2846.79</v>
      </c>
      <c r="X483" s="196"/>
    </row>
    <row r="484" spans="1:24" s="7" customFormat="1" ht="94.5">
      <c r="A484" s="53" t="s">
        <v>624</v>
      </c>
      <c r="B484" s="2" t="s">
        <v>955</v>
      </c>
      <c r="C484" s="2" t="s">
        <v>959</v>
      </c>
      <c r="D484" s="2" t="s">
        <v>1</v>
      </c>
      <c r="E484" s="10" t="s">
        <v>1009</v>
      </c>
      <c r="F484" s="21"/>
      <c r="G484" s="196">
        <v>434.51</v>
      </c>
      <c r="H484" s="222">
        <v>421.47</v>
      </c>
      <c r="I484" s="222">
        <v>421.47</v>
      </c>
      <c r="J484" s="222">
        <v>0</v>
      </c>
      <c r="K484" s="250">
        <v>419.3</v>
      </c>
      <c r="L484" s="250">
        <v>419.3</v>
      </c>
      <c r="M484" s="250">
        <v>0</v>
      </c>
      <c r="N484" s="250">
        <v>434.51</v>
      </c>
      <c r="O484" s="250">
        <v>417.13</v>
      </c>
      <c r="P484" s="250">
        <v>417.13</v>
      </c>
      <c r="Q484" s="250">
        <v>0</v>
      </c>
      <c r="R484" s="250">
        <v>417.13</v>
      </c>
      <c r="S484" s="250">
        <v>417.13</v>
      </c>
      <c r="T484" s="250">
        <v>417.13</v>
      </c>
      <c r="U484" s="250">
        <v>0</v>
      </c>
      <c r="V484" s="223">
        <f t="shared" si="102"/>
        <v>417.13</v>
      </c>
      <c r="W484" s="196">
        <f t="shared" si="103"/>
        <v>421.47</v>
      </c>
      <c r="X484" s="196"/>
    </row>
    <row r="485" spans="1:24" s="7" customFormat="1" ht="63">
      <c r="A485" s="53" t="s">
        <v>625</v>
      </c>
      <c r="B485" s="2" t="s">
        <v>279</v>
      </c>
      <c r="C485" s="2" t="s">
        <v>280</v>
      </c>
      <c r="D485" s="2" t="s">
        <v>108</v>
      </c>
      <c r="E485" s="10" t="s">
        <v>947</v>
      </c>
      <c r="F485" s="21" t="str">
        <f>VLOOKUP(A485,'[3]Калькулятор Индексации '!$A$12:$I$188,9,FALSE)</f>
        <v>Индексация</v>
      </c>
      <c r="G485" s="196">
        <v>725.97</v>
      </c>
      <c r="H485" s="222">
        <v>704.19</v>
      </c>
      <c r="I485" s="222">
        <v>704.19</v>
      </c>
      <c r="J485" s="222">
        <v>0</v>
      </c>
      <c r="K485" s="250">
        <v>700.56</v>
      </c>
      <c r="L485" s="250">
        <v>700.56</v>
      </c>
      <c r="M485" s="250">
        <v>0</v>
      </c>
      <c r="N485" s="250">
        <v>725.97</v>
      </c>
      <c r="O485" s="250">
        <v>696.93</v>
      </c>
      <c r="P485" s="250">
        <v>696.93</v>
      </c>
      <c r="Q485" s="250">
        <v>0</v>
      </c>
      <c r="R485" s="250">
        <v>696.93</v>
      </c>
      <c r="S485" s="250">
        <v>696.93</v>
      </c>
      <c r="T485" s="250">
        <v>696.93</v>
      </c>
      <c r="U485" s="250">
        <v>0</v>
      </c>
      <c r="V485" s="223">
        <f t="shared" si="102"/>
        <v>696.93</v>
      </c>
      <c r="W485" s="196">
        <f t="shared" si="103"/>
        <v>704.19</v>
      </c>
      <c r="X485" s="196"/>
    </row>
    <row r="486" spans="1:24" ht="63">
      <c r="A486" s="53" t="s">
        <v>626</v>
      </c>
      <c r="B486" s="2" t="s">
        <v>281</v>
      </c>
      <c r="C486" s="2" t="s">
        <v>282</v>
      </c>
      <c r="D486" s="2" t="s">
        <v>108</v>
      </c>
      <c r="E486" s="10" t="s">
        <v>947</v>
      </c>
      <c r="F486" s="21" t="str">
        <f>VLOOKUP(A486,'[3]Калькулятор Индексации '!$A$12:$I$188,9,FALSE)</f>
        <v>Индексация</v>
      </c>
      <c r="G486" s="196">
        <v>3820.61</v>
      </c>
      <c r="H486" s="222">
        <v>3705.99</v>
      </c>
      <c r="I486" s="222">
        <v>3705.99</v>
      </c>
      <c r="J486" s="222">
        <v>0</v>
      </c>
      <c r="K486" s="250">
        <v>3686.89</v>
      </c>
      <c r="L486" s="250">
        <v>3686.89</v>
      </c>
      <c r="M486" s="250">
        <v>0</v>
      </c>
      <c r="N486" s="250">
        <v>3820.61</v>
      </c>
      <c r="O486" s="250">
        <v>3667.79</v>
      </c>
      <c r="P486" s="250">
        <v>3667.79</v>
      </c>
      <c r="Q486" s="250">
        <v>0</v>
      </c>
      <c r="R486" s="250">
        <v>3667.79</v>
      </c>
      <c r="S486" s="250">
        <v>3667.79</v>
      </c>
      <c r="T486" s="250">
        <v>3667.79</v>
      </c>
      <c r="U486" s="250">
        <v>0</v>
      </c>
      <c r="V486" s="223">
        <f t="shared" si="102"/>
        <v>3667.79</v>
      </c>
      <c r="W486" s="196">
        <f t="shared" si="103"/>
        <v>3705.99</v>
      </c>
      <c r="X486" s="252"/>
    </row>
    <row r="487" spans="1:24" ht="63">
      <c r="A487" s="53" t="s">
        <v>627</v>
      </c>
      <c r="B487" s="2" t="s">
        <v>283</v>
      </c>
      <c r="C487" s="2" t="s">
        <v>284</v>
      </c>
      <c r="D487" s="2" t="s">
        <v>108</v>
      </c>
      <c r="E487" s="10" t="s">
        <v>947</v>
      </c>
      <c r="F487" s="21"/>
      <c r="G487" s="196">
        <v>112</v>
      </c>
      <c r="H487" s="222">
        <v>108.64</v>
      </c>
      <c r="I487" s="222">
        <v>108.64</v>
      </c>
      <c r="J487" s="222">
        <v>0</v>
      </c>
      <c r="K487" s="250">
        <v>108.08</v>
      </c>
      <c r="L487" s="250">
        <v>108.08</v>
      </c>
      <c r="M487" s="250">
        <v>0</v>
      </c>
      <c r="N487" s="250">
        <v>112</v>
      </c>
      <c r="O487" s="250">
        <v>107.52</v>
      </c>
      <c r="P487" s="250">
        <v>107.52</v>
      </c>
      <c r="Q487" s="250">
        <v>0</v>
      </c>
      <c r="R487" s="250">
        <v>107.52</v>
      </c>
      <c r="S487" s="250">
        <v>107.52</v>
      </c>
      <c r="T487" s="250">
        <v>107.52</v>
      </c>
      <c r="U487" s="250">
        <v>0</v>
      </c>
      <c r="V487" s="223">
        <f t="shared" si="102"/>
        <v>107.52</v>
      </c>
      <c r="W487" s="196">
        <f t="shared" si="103"/>
        <v>108.64</v>
      </c>
      <c r="X487" s="252"/>
    </row>
    <row r="488" spans="1:24" ht="63">
      <c r="A488" s="53" t="s">
        <v>628</v>
      </c>
      <c r="B488" s="2" t="s">
        <v>285</v>
      </c>
      <c r="C488" s="2" t="s">
        <v>286</v>
      </c>
      <c r="D488" s="2" t="s">
        <v>108</v>
      </c>
      <c r="E488" s="10" t="s">
        <v>947</v>
      </c>
      <c r="F488" s="21"/>
      <c r="G488" s="196">
        <v>239.27</v>
      </c>
      <c r="H488" s="222">
        <v>232.09</v>
      </c>
      <c r="I488" s="222">
        <v>232.09</v>
      </c>
      <c r="J488" s="222">
        <v>0</v>
      </c>
      <c r="K488" s="250">
        <v>230.9</v>
      </c>
      <c r="L488" s="250">
        <v>230.9</v>
      </c>
      <c r="M488" s="250">
        <v>0</v>
      </c>
      <c r="N488" s="250">
        <v>239.27</v>
      </c>
      <c r="O488" s="250">
        <v>229.7</v>
      </c>
      <c r="P488" s="250">
        <v>229.7</v>
      </c>
      <c r="Q488" s="250">
        <v>0</v>
      </c>
      <c r="R488" s="250">
        <v>229.7</v>
      </c>
      <c r="S488" s="250">
        <v>229.7</v>
      </c>
      <c r="T488" s="250">
        <v>229.7</v>
      </c>
      <c r="U488" s="250">
        <v>0</v>
      </c>
      <c r="V488" s="223">
        <f t="shared" si="102"/>
        <v>229.7</v>
      </c>
      <c r="W488" s="196">
        <f t="shared" si="103"/>
        <v>232.09</v>
      </c>
      <c r="X488" s="252"/>
    </row>
    <row r="489" spans="1:24" ht="63">
      <c r="A489" s="53" t="s">
        <v>629</v>
      </c>
      <c r="B489" s="2" t="s">
        <v>285</v>
      </c>
      <c r="C489" s="2" t="s">
        <v>287</v>
      </c>
      <c r="D489" s="2" t="s">
        <v>1</v>
      </c>
      <c r="E489" s="10" t="s">
        <v>947</v>
      </c>
      <c r="F489" s="21"/>
      <c r="G489" s="196">
        <v>74.260000000000005</v>
      </c>
      <c r="H489" s="222">
        <v>72.03</v>
      </c>
      <c r="I489" s="222">
        <v>72.03</v>
      </c>
      <c r="J489" s="222">
        <v>0</v>
      </c>
      <c r="K489" s="250">
        <v>71.66</v>
      </c>
      <c r="L489" s="250">
        <v>71.66</v>
      </c>
      <c r="M489" s="250">
        <v>0</v>
      </c>
      <c r="N489" s="250">
        <v>74.260000000000005</v>
      </c>
      <c r="O489" s="250">
        <v>71.290000000000006</v>
      </c>
      <c r="P489" s="250">
        <v>71.290000000000006</v>
      </c>
      <c r="Q489" s="250">
        <v>0</v>
      </c>
      <c r="R489" s="250">
        <v>71.290000000000006</v>
      </c>
      <c r="S489" s="250">
        <v>71.290000000000006</v>
      </c>
      <c r="T489" s="250">
        <v>71.290000000000006</v>
      </c>
      <c r="U489" s="250">
        <v>0</v>
      </c>
      <c r="V489" s="223">
        <f t="shared" si="102"/>
        <v>71.290000000000006</v>
      </c>
      <c r="W489" s="196">
        <f t="shared" si="103"/>
        <v>72.03</v>
      </c>
      <c r="X489" s="252"/>
    </row>
    <row r="490" spans="1:24" ht="63">
      <c r="A490" s="53" t="s">
        <v>759</v>
      </c>
      <c r="B490" s="9" t="s">
        <v>642</v>
      </c>
      <c r="C490" s="9" t="s">
        <v>760</v>
      </c>
      <c r="D490" s="9" t="s">
        <v>108</v>
      </c>
      <c r="E490" s="10" t="s">
        <v>947</v>
      </c>
      <c r="F490" s="21"/>
      <c r="G490" s="196">
        <v>860</v>
      </c>
      <c r="H490" s="222">
        <v>834.2</v>
      </c>
      <c r="I490" s="222">
        <v>757.57</v>
      </c>
      <c r="J490" s="222">
        <v>76.63</v>
      </c>
      <c r="K490" s="250">
        <v>829.9</v>
      </c>
      <c r="L490" s="250">
        <v>753.66</v>
      </c>
      <c r="M490" s="250">
        <v>76.239999999999995</v>
      </c>
      <c r="N490" s="250">
        <v>860</v>
      </c>
      <c r="O490" s="250">
        <v>825.6</v>
      </c>
      <c r="P490" s="250">
        <v>749.76</v>
      </c>
      <c r="Q490" s="250">
        <v>75.84</v>
      </c>
      <c r="R490" s="250">
        <v>825.6</v>
      </c>
      <c r="S490" s="250">
        <v>825.6</v>
      </c>
      <c r="T490" s="250">
        <v>749.76</v>
      </c>
      <c r="U490" s="250">
        <v>75.84</v>
      </c>
      <c r="V490" s="223">
        <f t="shared" si="102"/>
        <v>825.6</v>
      </c>
      <c r="W490" s="196">
        <f t="shared" si="103"/>
        <v>834.2</v>
      </c>
      <c r="X490" s="252"/>
    </row>
    <row r="491" spans="1:24" ht="94.5">
      <c r="A491" s="53" t="s">
        <v>876</v>
      </c>
      <c r="B491" s="9" t="s">
        <v>887</v>
      </c>
      <c r="C491" s="9" t="s">
        <v>898</v>
      </c>
      <c r="D491" s="9" t="s">
        <v>888</v>
      </c>
      <c r="E491" s="10" t="s">
        <v>852</v>
      </c>
      <c r="F491" s="21"/>
      <c r="G491" s="196">
        <v>1.25</v>
      </c>
      <c r="H491" s="222">
        <v>1.21</v>
      </c>
      <c r="I491" s="222">
        <v>1.21</v>
      </c>
      <c r="J491" s="222">
        <v>0</v>
      </c>
      <c r="K491" s="250">
        <v>1.21</v>
      </c>
      <c r="L491" s="250">
        <v>1.21</v>
      </c>
      <c r="M491" s="250">
        <v>0</v>
      </c>
      <c r="N491" s="250">
        <v>1.25</v>
      </c>
      <c r="O491" s="250">
        <v>1.2</v>
      </c>
      <c r="P491" s="250">
        <v>1.2</v>
      </c>
      <c r="Q491" s="250">
        <v>0</v>
      </c>
      <c r="R491" s="250">
        <v>1.2</v>
      </c>
      <c r="S491" s="250">
        <v>1.2</v>
      </c>
      <c r="T491" s="250">
        <v>1.2</v>
      </c>
      <c r="U491" s="250">
        <v>0</v>
      </c>
      <c r="V491" s="223">
        <f t="shared" si="102"/>
        <v>1.2</v>
      </c>
      <c r="W491" s="196">
        <f t="shared" si="103"/>
        <v>1.21</v>
      </c>
      <c r="X491" s="252"/>
    </row>
    <row r="492" spans="1:24" ht="18.75">
      <c r="A492" s="912" t="s">
        <v>289</v>
      </c>
      <c r="B492" s="912"/>
      <c r="C492" s="253"/>
      <c r="D492" s="253"/>
      <c r="E492" s="254"/>
      <c r="F492" s="21"/>
      <c r="G492" s="196"/>
      <c r="H492" s="222"/>
      <c r="I492" s="222"/>
      <c r="J492" s="222"/>
      <c r="K492" s="250"/>
      <c r="L492" s="250"/>
      <c r="M492" s="250"/>
      <c r="N492" s="250"/>
      <c r="O492" s="250"/>
      <c r="P492" s="250"/>
      <c r="Q492" s="250"/>
      <c r="R492" s="250"/>
      <c r="S492" s="250"/>
      <c r="T492" s="250"/>
      <c r="U492" s="250"/>
      <c r="V492" s="252"/>
      <c r="W492" s="223"/>
      <c r="X492" s="252"/>
    </row>
    <row r="493" spans="1:24" ht="78.75">
      <c r="A493" s="53" t="s">
        <v>1164</v>
      </c>
      <c r="B493" s="2" t="s">
        <v>290</v>
      </c>
      <c r="C493" s="2" t="s">
        <v>291</v>
      </c>
      <c r="D493" s="2" t="s">
        <v>292</v>
      </c>
      <c r="E493" s="10" t="s">
        <v>1173</v>
      </c>
      <c r="F493" s="21"/>
      <c r="G493" s="196">
        <v>702.96</v>
      </c>
      <c r="H493" s="222">
        <v>681.87</v>
      </c>
      <c r="I493" s="222">
        <v>681.87</v>
      </c>
      <c r="J493" s="222">
        <v>0</v>
      </c>
      <c r="K493" s="250">
        <v>678.36</v>
      </c>
      <c r="L493" s="250">
        <v>678.36</v>
      </c>
      <c r="M493" s="250">
        <v>0</v>
      </c>
      <c r="N493" s="250">
        <v>702.96</v>
      </c>
      <c r="O493" s="250">
        <v>674.84</v>
      </c>
      <c r="P493" s="250">
        <v>674.84</v>
      </c>
      <c r="Q493" s="250">
        <v>0</v>
      </c>
      <c r="R493" s="250">
        <v>674.84</v>
      </c>
      <c r="S493" s="250">
        <v>674.84</v>
      </c>
      <c r="T493" s="250">
        <v>674.84</v>
      </c>
      <c r="U493" s="250">
        <v>0</v>
      </c>
      <c r="V493" s="223">
        <f t="shared" ref="V493:V500" si="104">MIN(H493,K493,O493,S493)</f>
        <v>674.84</v>
      </c>
      <c r="W493" s="196">
        <f t="shared" ref="W493:W500" si="105">MAX(H493,K493,O493,S493)</f>
        <v>681.87</v>
      </c>
      <c r="X493" s="252"/>
    </row>
    <row r="494" spans="1:24" ht="47.25">
      <c r="A494" s="53" t="s">
        <v>1165</v>
      </c>
      <c r="B494" s="2" t="s">
        <v>293</v>
      </c>
      <c r="C494" s="2" t="s">
        <v>294</v>
      </c>
      <c r="D494" s="2" t="s">
        <v>295</v>
      </c>
      <c r="E494" s="10" t="s">
        <v>1174</v>
      </c>
      <c r="F494" s="21"/>
      <c r="G494" s="196">
        <v>212</v>
      </c>
      <c r="H494" s="222">
        <v>205.64</v>
      </c>
      <c r="I494" s="222">
        <v>205.64</v>
      </c>
      <c r="J494" s="222">
        <v>0</v>
      </c>
      <c r="K494" s="250">
        <v>204.58</v>
      </c>
      <c r="L494" s="250">
        <v>204.58</v>
      </c>
      <c r="M494" s="250">
        <v>0</v>
      </c>
      <c r="N494" s="250">
        <v>212</v>
      </c>
      <c r="O494" s="250">
        <v>203.52</v>
      </c>
      <c r="P494" s="250">
        <v>203.52</v>
      </c>
      <c r="Q494" s="250">
        <v>0</v>
      </c>
      <c r="R494" s="250">
        <v>203.52</v>
      </c>
      <c r="S494" s="250">
        <v>203.52</v>
      </c>
      <c r="T494" s="250">
        <v>203.52</v>
      </c>
      <c r="U494" s="250">
        <v>0</v>
      </c>
      <c r="V494" s="223">
        <f t="shared" si="104"/>
        <v>203.52</v>
      </c>
      <c r="W494" s="196">
        <f t="shared" si="105"/>
        <v>205.64</v>
      </c>
      <c r="X494" s="252"/>
    </row>
    <row r="495" spans="1:24" ht="63">
      <c r="A495" s="53" t="s">
        <v>1166</v>
      </c>
      <c r="B495" s="2" t="s">
        <v>296</v>
      </c>
      <c r="C495" s="2" t="s">
        <v>297</v>
      </c>
      <c r="D495" s="2" t="s">
        <v>295</v>
      </c>
      <c r="E495" s="10"/>
      <c r="F495" s="21"/>
      <c r="G495" s="196">
        <v>501.99</v>
      </c>
      <c r="H495" s="222">
        <v>486.93</v>
      </c>
      <c r="I495" s="222">
        <v>486.93</v>
      </c>
      <c r="J495" s="222">
        <v>0</v>
      </c>
      <c r="K495" s="250">
        <v>484.42</v>
      </c>
      <c r="L495" s="250">
        <v>484.42</v>
      </c>
      <c r="M495" s="250">
        <v>0</v>
      </c>
      <c r="N495" s="250">
        <v>501.99</v>
      </c>
      <c r="O495" s="250">
        <v>481.91</v>
      </c>
      <c r="P495" s="250">
        <v>481.91</v>
      </c>
      <c r="Q495" s="250">
        <v>0</v>
      </c>
      <c r="R495" s="250">
        <v>481.91</v>
      </c>
      <c r="S495" s="250">
        <v>481.91</v>
      </c>
      <c r="T495" s="250">
        <v>481.91</v>
      </c>
      <c r="U495" s="250">
        <v>0</v>
      </c>
      <c r="V495" s="223">
        <f t="shared" si="104"/>
        <v>481.91</v>
      </c>
      <c r="W495" s="196">
        <f t="shared" si="105"/>
        <v>486.93</v>
      </c>
      <c r="X495" s="252"/>
    </row>
    <row r="496" spans="1:24" ht="31.5">
      <c r="A496" s="53" t="s">
        <v>1167</v>
      </c>
      <c r="B496" s="2" t="s">
        <v>298</v>
      </c>
      <c r="C496" s="2" t="s">
        <v>104</v>
      </c>
      <c r="D496" s="2" t="s">
        <v>295</v>
      </c>
      <c r="E496" s="10"/>
      <c r="F496" s="21"/>
      <c r="G496" s="196">
        <v>222.51</v>
      </c>
      <c r="H496" s="222">
        <v>215.83</v>
      </c>
      <c r="I496" s="222">
        <v>215.83</v>
      </c>
      <c r="J496" s="222">
        <v>0</v>
      </c>
      <c r="K496" s="250">
        <v>214.72</v>
      </c>
      <c r="L496" s="250">
        <v>214.72</v>
      </c>
      <c r="M496" s="250">
        <v>0</v>
      </c>
      <c r="N496" s="250">
        <v>222.51</v>
      </c>
      <c r="O496" s="250">
        <v>213.61</v>
      </c>
      <c r="P496" s="250">
        <v>213.61</v>
      </c>
      <c r="Q496" s="250">
        <v>0</v>
      </c>
      <c r="R496" s="250">
        <v>213.61</v>
      </c>
      <c r="S496" s="250">
        <v>213.61</v>
      </c>
      <c r="T496" s="250">
        <v>213.61</v>
      </c>
      <c r="U496" s="250">
        <v>0</v>
      </c>
      <c r="V496" s="223">
        <f t="shared" si="104"/>
        <v>213.61</v>
      </c>
      <c r="W496" s="196">
        <f t="shared" si="105"/>
        <v>215.83</v>
      </c>
      <c r="X496" s="252"/>
    </row>
    <row r="497" spans="1:24" ht="252">
      <c r="A497" s="53" t="s">
        <v>1168</v>
      </c>
      <c r="B497" s="2" t="s">
        <v>299</v>
      </c>
      <c r="C497" s="2" t="s">
        <v>305</v>
      </c>
      <c r="D497" s="2" t="s">
        <v>292</v>
      </c>
      <c r="E497" s="10"/>
      <c r="F497" s="21"/>
      <c r="G497" s="196">
        <v>434.15</v>
      </c>
      <c r="H497" s="222">
        <v>421.13</v>
      </c>
      <c r="I497" s="222">
        <v>421.13</v>
      </c>
      <c r="J497" s="222">
        <v>0</v>
      </c>
      <c r="K497" s="250">
        <v>418.95</v>
      </c>
      <c r="L497" s="250">
        <v>418.95</v>
      </c>
      <c r="M497" s="250">
        <v>0</v>
      </c>
      <c r="N497" s="250">
        <v>434.15</v>
      </c>
      <c r="O497" s="250">
        <v>416.78</v>
      </c>
      <c r="P497" s="250">
        <v>416.78</v>
      </c>
      <c r="Q497" s="250">
        <v>0</v>
      </c>
      <c r="R497" s="250">
        <v>416.78</v>
      </c>
      <c r="S497" s="250">
        <v>416.78</v>
      </c>
      <c r="T497" s="250">
        <v>416.78</v>
      </c>
      <c r="U497" s="250">
        <v>0</v>
      </c>
      <c r="V497" s="223">
        <f t="shared" si="104"/>
        <v>416.78</v>
      </c>
      <c r="W497" s="196">
        <f t="shared" si="105"/>
        <v>421.13</v>
      </c>
      <c r="X497" s="252"/>
    </row>
    <row r="498" spans="1:24" ht="78.75">
      <c r="A498" s="53" t="s">
        <v>1169</v>
      </c>
      <c r="B498" s="2" t="s">
        <v>300</v>
      </c>
      <c r="C498" s="2" t="s">
        <v>301</v>
      </c>
      <c r="D498" s="2" t="s">
        <v>295</v>
      </c>
      <c r="E498" s="10"/>
      <c r="F498" s="21"/>
      <c r="G498" s="196">
        <v>3970</v>
      </c>
      <c r="H498" s="222">
        <v>3850.9</v>
      </c>
      <c r="I498" s="222">
        <v>3850.9</v>
      </c>
      <c r="J498" s="222">
        <v>0</v>
      </c>
      <c r="K498" s="250">
        <v>3831.05</v>
      </c>
      <c r="L498" s="250">
        <v>3831.05</v>
      </c>
      <c r="M498" s="250">
        <v>0</v>
      </c>
      <c r="N498" s="250">
        <v>3970</v>
      </c>
      <c r="O498" s="250">
        <v>3811.2</v>
      </c>
      <c r="P498" s="250">
        <v>3811.2</v>
      </c>
      <c r="Q498" s="250">
        <v>0</v>
      </c>
      <c r="R498" s="250">
        <v>3811.2</v>
      </c>
      <c r="S498" s="250">
        <v>3811.2</v>
      </c>
      <c r="T498" s="250">
        <v>3811.2</v>
      </c>
      <c r="U498" s="250">
        <v>0</v>
      </c>
      <c r="V498" s="223">
        <f t="shared" si="104"/>
        <v>3811.2</v>
      </c>
      <c r="W498" s="196">
        <f t="shared" si="105"/>
        <v>3850.9</v>
      </c>
      <c r="X498" s="252"/>
    </row>
    <row r="499" spans="1:24" ht="31.5" customHeight="1">
      <c r="A499" s="53" t="s">
        <v>1170</v>
      </c>
      <c r="B499" s="2" t="s">
        <v>302</v>
      </c>
      <c r="C499" s="2" t="s">
        <v>303</v>
      </c>
      <c r="D499" s="2" t="s">
        <v>295</v>
      </c>
      <c r="E499" s="10"/>
      <c r="F499" s="21"/>
      <c r="G499" s="196">
        <v>4747</v>
      </c>
      <c r="H499" s="222">
        <v>4604.59</v>
      </c>
      <c r="I499" s="222">
        <v>4604.59</v>
      </c>
      <c r="J499" s="222">
        <v>0</v>
      </c>
      <c r="K499" s="250">
        <v>4580.8599999999997</v>
      </c>
      <c r="L499" s="250">
        <v>4580.8599999999997</v>
      </c>
      <c r="M499" s="250">
        <v>0</v>
      </c>
      <c r="N499" s="250">
        <v>4747</v>
      </c>
      <c r="O499" s="250">
        <v>4557.12</v>
      </c>
      <c r="P499" s="250">
        <v>4557.12</v>
      </c>
      <c r="Q499" s="250">
        <v>0</v>
      </c>
      <c r="R499" s="250">
        <v>4557.12</v>
      </c>
      <c r="S499" s="250">
        <v>4557.12</v>
      </c>
      <c r="T499" s="250">
        <v>4557.12</v>
      </c>
      <c r="U499" s="250">
        <v>0</v>
      </c>
      <c r="V499" s="223">
        <f t="shared" si="104"/>
        <v>4557.12</v>
      </c>
      <c r="W499" s="196">
        <f t="shared" si="105"/>
        <v>4604.59</v>
      </c>
      <c r="X499" s="252"/>
    </row>
    <row r="500" spans="1:24" ht="47.25">
      <c r="A500" s="53" t="s">
        <v>1171</v>
      </c>
      <c r="B500" s="2" t="s">
        <v>304</v>
      </c>
      <c r="C500" s="2" t="s">
        <v>1172</v>
      </c>
      <c r="D500" s="2" t="s">
        <v>295</v>
      </c>
      <c r="E500" s="10"/>
      <c r="F500" s="21"/>
      <c r="G500" s="196">
        <v>248.96</v>
      </c>
      <c r="H500" s="222">
        <v>241.49</v>
      </c>
      <c r="I500" s="222">
        <v>241.49</v>
      </c>
      <c r="J500" s="222">
        <v>0</v>
      </c>
      <c r="K500" s="250">
        <v>240.25</v>
      </c>
      <c r="L500" s="250">
        <v>240.25</v>
      </c>
      <c r="M500" s="250">
        <v>0</v>
      </c>
      <c r="N500" s="250">
        <v>248.96</v>
      </c>
      <c r="O500" s="250">
        <v>239</v>
      </c>
      <c r="P500" s="250">
        <v>239</v>
      </c>
      <c r="Q500" s="250">
        <v>0</v>
      </c>
      <c r="R500" s="250">
        <v>239</v>
      </c>
      <c r="S500" s="250">
        <v>239</v>
      </c>
      <c r="T500" s="250">
        <v>239</v>
      </c>
      <c r="U500" s="250">
        <v>0</v>
      </c>
      <c r="V500" s="223">
        <f t="shared" si="104"/>
        <v>239</v>
      </c>
      <c r="W500" s="196">
        <f t="shared" si="105"/>
        <v>241.49</v>
      </c>
      <c r="X500" s="252"/>
    </row>
  </sheetData>
  <autoFilter ref="A8:X500"/>
  <mergeCells count="55">
    <mergeCell ref="A478:B478"/>
    <mergeCell ref="A481:B481"/>
    <mergeCell ref="A492:B492"/>
    <mergeCell ref="A433:B433"/>
    <mergeCell ref="A448:B448"/>
    <mergeCell ref="A449:A451"/>
    <mergeCell ref="A455:B455"/>
    <mergeCell ref="A463:A465"/>
    <mergeCell ref="A470:B470"/>
    <mergeCell ref="A420:B420"/>
    <mergeCell ref="A224:E224"/>
    <mergeCell ref="A225:B225"/>
    <mergeCell ref="A226:B226"/>
    <mergeCell ref="A256:B256"/>
    <mergeCell ref="A277:B277"/>
    <mergeCell ref="A300:B300"/>
    <mergeCell ref="A359:B359"/>
    <mergeCell ref="A379:E379"/>
    <mergeCell ref="A380:B380"/>
    <mergeCell ref="A381:B381"/>
    <mergeCell ref="A419:B419"/>
    <mergeCell ref="A178:B178"/>
    <mergeCell ref="A17:B17"/>
    <mergeCell ref="A21:B21"/>
    <mergeCell ref="A22:B22"/>
    <mergeCell ref="A26:E26"/>
    <mergeCell ref="A27:B27"/>
    <mergeCell ref="A28:E28"/>
    <mergeCell ref="A69:E69"/>
    <mergeCell ref="A70:B70"/>
    <mergeCell ref="A71:B71"/>
    <mergeCell ref="A176:E176"/>
    <mergeCell ref="A177:B177"/>
    <mergeCell ref="A10:B10"/>
    <mergeCell ref="S4:U4"/>
    <mergeCell ref="A5:E5"/>
    <mergeCell ref="H5:J5"/>
    <mergeCell ref="K5:M5"/>
    <mergeCell ref="O5:Q5"/>
    <mergeCell ref="S5:U5"/>
    <mergeCell ref="H6:J6"/>
    <mergeCell ref="K6:M6"/>
    <mergeCell ref="O6:Q6"/>
    <mergeCell ref="S6:U6"/>
    <mergeCell ref="A9:B9"/>
    <mergeCell ref="G2:M2"/>
    <mergeCell ref="V2:V6"/>
    <mergeCell ref="W2:W6"/>
    <mergeCell ref="H3:J3"/>
    <mergeCell ref="K3:M3"/>
    <mergeCell ref="O3:Q3"/>
    <mergeCell ref="S3:U3"/>
    <mergeCell ref="H4:J4"/>
    <mergeCell ref="K4:M4"/>
    <mergeCell ref="O4:Q4"/>
  </mergeCells>
  <printOptions horizontalCentered="1"/>
  <pageMargins left="0.23622047244094491" right="0.23622047244094491" top="0.74803149606299213" bottom="0.74803149606299213" header="0.31496062992125984" footer="0.31496062992125984"/>
  <pageSetup paperSize="9" scale="10" fitToHeight="28" orientation="landscape" r:id="rId1"/>
  <rowBreaks count="1" manualBreakCount="1">
    <brk id="264" max="89"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ЕБПР 2021_АрхФ</vt:lpstr>
      <vt:lpstr>Калькулятор Индексации ЕБПР 21</vt:lpstr>
      <vt:lpstr>Расчет Коэф. по курсу USD</vt:lpstr>
      <vt:lpstr>ЛСР 3</vt:lpstr>
      <vt:lpstr>ЛСР 4</vt:lpstr>
      <vt:lpstr>ЛСР 5</vt:lpstr>
      <vt:lpstr>ЛСР 6</vt:lpstr>
      <vt:lpstr>УКВ БМ (справочно)  </vt:lpstr>
      <vt:lpstr>Региональные Коэф.</vt:lpstr>
      <vt:lpstr>ЕБПР 2020 ПФ</vt:lpstr>
      <vt:lpstr>'ЛСР 3'!Заголовки_для_печати</vt:lpstr>
      <vt:lpstr>'ЛСР 4'!Заголовки_для_печати</vt:lpstr>
      <vt:lpstr>'ЛСР 5'!Заголовки_для_печати</vt:lpstr>
      <vt:lpstr>'ЛСР 6'!Заголовки_для_печати</vt:lpstr>
      <vt:lpstr>'ЕБПР 2020 ПФ'!Область_печати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Климова Ирина Валерьевна</cp:lastModifiedBy>
  <cp:lastPrinted>2022-02-17T11:36:12Z</cp:lastPrinted>
  <dcterms:created xsi:type="dcterms:W3CDTF">2015-09-21T06:52:28Z</dcterms:created>
  <dcterms:modified xsi:type="dcterms:W3CDTF">2022-02-17T11:36:19Z</dcterms:modified>
</cp:coreProperties>
</file>