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24226"/>
  <mc:AlternateContent xmlns:mc="http://schemas.openxmlformats.org/markup-compatibility/2006">
    <mc:Choice Requires="x15">
      <x15ac:absPath xmlns:x15ac="http://schemas.microsoft.com/office/spreadsheetml/2010/11/ac" url="C:\Users\Ir.Klimova\Desktop\ЕБПР СЗ\8805 Строительство сети доступа Вологодский филиал\Публикация\"/>
    </mc:Choice>
  </mc:AlternateContent>
  <bookViews>
    <workbookView xWindow="0" yWindow="0" windowWidth="14145" windowHeight="10470" tabRatio="891"/>
  </bookViews>
  <sheets>
    <sheet name="ЕБПР 2021_ВолФ" sheetId="60" r:id="rId1"/>
    <sheet name="Калькулятор Индексации ЕБПР 21" sheetId="45" state="hidden" r:id="rId2"/>
    <sheet name="Расчет Коэф. по курсу USD" sheetId="46" state="hidden" r:id="rId3"/>
    <sheet name="ЛСР 3" sheetId="55" state="hidden" r:id="rId4"/>
    <sheet name="ЛСР 4" sheetId="56" state="hidden" r:id="rId5"/>
    <sheet name="ЛСР 5" sheetId="57" state="hidden" r:id="rId6"/>
    <sheet name="ЛСР 6" sheetId="58" state="hidden" r:id="rId7"/>
    <sheet name="УКВ БМ (справочно)  " sheetId="36" state="hidden" r:id="rId8"/>
    <sheet name="Региональные Коэф." sheetId="38" state="hidden" r:id="rId9"/>
    <sheet name="ЕБПР 2020 ПФ" sheetId="44" state="hidden" r:id="rId10"/>
  </sheets>
  <externalReferences>
    <externalReference r:id="rId11"/>
    <externalReference r:id="rId12"/>
    <externalReference r:id="rId13"/>
  </externalReferences>
  <definedNames>
    <definedName name="_xlnm._FilterDatabase" localSheetId="9" hidden="1">'ЕБПР 2020 ПФ'!$A$8:$X$500</definedName>
    <definedName name="_xlnm._FilterDatabase" localSheetId="0" hidden="1">'ЕБПР 2021_ВолФ'!$A$5:$I$588</definedName>
    <definedName name="_xlnm._FilterDatabase" localSheetId="1" hidden="1">'Калькулятор Индексации ЕБПР 21'!$A$10:$R$262</definedName>
    <definedName name="_xlnm._FilterDatabase" localSheetId="8" hidden="1">'Региональные Коэф.'!$B$5:$C$72</definedName>
    <definedName name="ExternalData_1" localSheetId="2" hidden="1">'Расчет Коэф. по курсу USD'!#REF!</definedName>
    <definedName name="ExternalData_2" localSheetId="2" hidden="1">'Расчет Коэф. по курсу USD'!#REF!</definedName>
    <definedName name="GROUPS">#REF!</definedName>
    <definedName name="OKEI">#REF!</definedName>
    <definedName name="REGIONS">#REF!</definedName>
    <definedName name="TYPES">#REF!</definedName>
    <definedName name="VATRates">#REF!</definedName>
    <definedName name="Да_Нет">[1]Списки!$E$2:$E$3</definedName>
    <definedName name="е">[1]Списки!$J$53:$J$158</definedName>
    <definedName name="ед.изм">[1]Лист1!$B$3:$B$22</definedName>
    <definedName name="_xlnm.Print_Titles" localSheetId="3">'ЛСР 3'!$25:$25</definedName>
    <definedName name="_xlnm.Print_Titles" localSheetId="4">'ЛСР 4'!$25:$25</definedName>
    <definedName name="_xlnm.Print_Titles" localSheetId="5">'ЛСР 5'!$25:$25</definedName>
    <definedName name="_xlnm.Print_Titles" localSheetId="6">'ЛСР 6'!$25:$25</definedName>
    <definedName name="_xlnm.Print_Area" localSheetId="9">'ЕБПР 2020 ПФ'!$A$1:$X$500</definedName>
    <definedName name="р">[1]Списки!$M$53:$M$87</definedName>
    <definedName name="Решение">#REF!</definedName>
    <definedName name="сп">[1]Списки!$J$7:$J$49</definedName>
    <definedName name="ст">#REF!</definedName>
    <definedName name="фв">#REF!</definedName>
  </definedNames>
  <calcPr calcId="162913"/>
</workbook>
</file>

<file path=xl/calcChain.xml><?xml version="1.0" encoding="utf-8"?>
<calcChain xmlns="http://schemas.openxmlformats.org/spreadsheetml/2006/main">
  <c r="O89" i="45" l="1"/>
  <c r="O90" i="45"/>
  <c r="O91" i="45"/>
  <c r="O92" i="45"/>
  <c r="O93" i="45"/>
  <c r="O94" i="45"/>
  <c r="O95" i="45"/>
  <c r="O96" i="45"/>
  <c r="O88" i="45"/>
  <c r="H96" i="45"/>
  <c r="H92" i="45"/>
  <c r="H88" i="45"/>
  <c r="H89" i="45"/>
  <c r="H90" i="45"/>
  <c r="H91" i="45"/>
  <c r="H93" i="45"/>
  <c r="H94" i="45"/>
  <c r="H95" i="45"/>
  <c r="P88" i="45"/>
  <c r="B6" i="46" l="1"/>
  <c r="E6" i="46"/>
  <c r="J6" i="46" s="1"/>
  <c r="E7" i="46"/>
  <c r="L14" i="46"/>
  <c r="L15" i="46"/>
  <c r="L16" i="46" s="1"/>
  <c r="L17" i="46"/>
  <c r="L18" i="46" s="1"/>
  <c r="L19" i="46" s="1"/>
  <c r="L20" i="46" s="1"/>
  <c r="L21" i="46" s="1"/>
  <c r="L22" i="46" s="1"/>
  <c r="L23" i="46" s="1"/>
  <c r="L24" i="46" s="1"/>
  <c r="L25" i="46" s="1"/>
  <c r="L26" i="46" s="1"/>
  <c r="L27" i="46" s="1"/>
  <c r="L28" i="46" s="1"/>
  <c r="L29" i="46" s="1"/>
  <c r="L30" i="46" s="1"/>
  <c r="L31" i="46" s="1"/>
  <c r="L32" i="46" s="1"/>
  <c r="B25" i="46"/>
  <c r="B7" i="46" s="1"/>
  <c r="H14" i="45"/>
  <c r="N14" i="45"/>
  <c r="H15" i="45"/>
  <c r="N15" i="45"/>
  <c r="H16" i="45"/>
  <c r="N16" i="45"/>
  <c r="H18" i="45"/>
  <c r="N18" i="45"/>
  <c r="H21" i="45"/>
  <c r="N21" i="45"/>
  <c r="H22" i="45"/>
  <c r="N22" i="45"/>
  <c r="H25" i="45"/>
  <c r="N25" i="45"/>
  <c r="H26" i="45"/>
  <c r="N26" i="45"/>
  <c r="H27" i="45"/>
  <c r="N27" i="45"/>
  <c r="H32" i="45"/>
  <c r="K32" i="45"/>
  <c r="N32" i="45"/>
  <c r="H33" i="45"/>
  <c r="K33" i="45"/>
  <c r="N33" i="45"/>
  <c r="H34" i="45"/>
  <c r="K34" i="45"/>
  <c r="N34" i="45"/>
  <c r="H35" i="45"/>
  <c r="K35" i="45"/>
  <c r="N35" i="45"/>
  <c r="H36" i="45"/>
  <c r="K36" i="45"/>
  <c r="N36" i="45"/>
  <c r="H38" i="45"/>
  <c r="K38" i="45"/>
  <c r="N38" i="45"/>
  <c r="H39" i="45"/>
  <c r="K39" i="45"/>
  <c r="N39" i="45"/>
  <c r="H40" i="45"/>
  <c r="K40" i="45"/>
  <c r="N40" i="45"/>
  <c r="H41" i="45"/>
  <c r="K41" i="45"/>
  <c r="N41" i="45"/>
  <c r="H42" i="45"/>
  <c r="K42" i="45"/>
  <c r="N42" i="45"/>
  <c r="H44" i="45"/>
  <c r="K44" i="45"/>
  <c r="N44" i="45"/>
  <c r="H45" i="45"/>
  <c r="K45" i="45"/>
  <c r="N45" i="45"/>
  <c r="H46" i="45"/>
  <c r="K46" i="45"/>
  <c r="N46" i="45"/>
  <c r="H47" i="45"/>
  <c r="K47" i="45"/>
  <c r="N47" i="45"/>
  <c r="H48" i="45"/>
  <c r="K48" i="45"/>
  <c r="N48" i="45"/>
  <c r="H51" i="45"/>
  <c r="K51" i="45"/>
  <c r="N51" i="45"/>
  <c r="H52" i="45"/>
  <c r="K52" i="45"/>
  <c r="N52" i="45"/>
  <c r="H53" i="45"/>
  <c r="K53" i="45"/>
  <c r="N53" i="45"/>
  <c r="H54" i="45"/>
  <c r="K54" i="45"/>
  <c r="N54" i="45"/>
  <c r="H55" i="45"/>
  <c r="K55" i="45"/>
  <c r="N55" i="45"/>
  <c r="H56" i="45"/>
  <c r="K56" i="45"/>
  <c r="N56" i="45"/>
  <c r="H57" i="45"/>
  <c r="K57" i="45"/>
  <c r="N57" i="45"/>
  <c r="H59" i="45"/>
  <c r="K59" i="45"/>
  <c r="N59" i="45"/>
  <c r="H60" i="45"/>
  <c r="K60" i="45"/>
  <c r="N60" i="45"/>
  <c r="H61" i="45"/>
  <c r="K61" i="45"/>
  <c r="N61" i="45"/>
  <c r="H62" i="45"/>
  <c r="K62" i="45"/>
  <c r="N62" i="45"/>
  <c r="H63" i="45"/>
  <c r="K63" i="45"/>
  <c r="N63" i="45"/>
  <c r="H64" i="45"/>
  <c r="K64" i="45"/>
  <c r="N64" i="45"/>
  <c r="H65" i="45"/>
  <c r="K65" i="45"/>
  <c r="N65" i="45"/>
  <c r="H67" i="45"/>
  <c r="K67" i="45"/>
  <c r="I67" i="45" s="1"/>
  <c r="N67" i="45"/>
  <c r="H68" i="45"/>
  <c r="K68" i="45"/>
  <c r="I68" i="45" s="1"/>
  <c r="N68" i="45"/>
  <c r="H69" i="45"/>
  <c r="K69" i="45"/>
  <c r="I69" i="45" s="1"/>
  <c r="N69" i="45"/>
  <c r="H70" i="45"/>
  <c r="K70" i="45"/>
  <c r="I70" i="45" s="1"/>
  <c r="N70" i="45"/>
  <c r="H71" i="45"/>
  <c r="K71" i="45"/>
  <c r="I71" i="45" s="1"/>
  <c r="N71" i="45"/>
  <c r="H72" i="45"/>
  <c r="K72" i="45"/>
  <c r="I72" i="45" s="1"/>
  <c r="N72" i="45"/>
  <c r="H73" i="45"/>
  <c r="K73" i="45"/>
  <c r="I73" i="45" s="1"/>
  <c r="N73" i="45"/>
  <c r="H75" i="45"/>
  <c r="N75" i="45"/>
  <c r="H76" i="45"/>
  <c r="N76" i="45"/>
  <c r="H77" i="45"/>
  <c r="N77" i="45"/>
  <c r="H78" i="45"/>
  <c r="N78" i="45"/>
  <c r="H79" i="45"/>
  <c r="N79" i="45"/>
  <c r="H80" i="45"/>
  <c r="N80" i="45"/>
  <c r="H82" i="45"/>
  <c r="N82" i="45"/>
  <c r="H83" i="45"/>
  <c r="N83" i="45"/>
  <c r="H84" i="45"/>
  <c r="N84" i="45"/>
  <c r="H85" i="45"/>
  <c r="N85" i="45"/>
  <c r="H86" i="45"/>
  <c r="N86" i="45"/>
  <c r="K88" i="45"/>
  <c r="N88" i="45"/>
  <c r="K89" i="45"/>
  <c r="N89" i="45"/>
  <c r="K90" i="45"/>
  <c r="N90" i="45"/>
  <c r="K91" i="45"/>
  <c r="N91" i="45"/>
  <c r="K92" i="45"/>
  <c r="N92" i="45"/>
  <c r="K93" i="45"/>
  <c r="N93" i="45"/>
  <c r="K94" i="45"/>
  <c r="N94" i="45"/>
  <c r="K95" i="45"/>
  <c r="N95" i="45"/>
  <c r="K96" i="45"/>
  <c r="N96" i="45"/>
  <c r="H97" i="45"/>
  <c r="K97" i="45"/>
  <c r="N97" i="45"/>
  <c r="H98" i="45"/>
  <c r="K98" i="45"/>
  <c r="N98" i="45"/>
  <c r="H99" i="45"/>
  <c r="K99" i="45"/>
  <c r="N99" i="45"/>
  <c r="H100" i="45"/>
  <c r="K100" i="45"/>
  <c r="N100" i="45"/>
  <c r="H101" i="45"/>
  <c r="K101" i="45"/>
  <c r="N101" i="45"/>
  <c r="H102" i="45"/>
  <c r="K102" i="45"/>
  <c r="N102" i="45"/>
  <c r="H103" i="45"/>
  <c r="K103" i="45"/>
  <c r="N103" i="45"/>
  <c r="H104" i="45"/>
  <c r="K104" i="45"/>
  <c r="N104" i="45"/>
  <c r="H105" i="45"/>
  <c r="K105" i="45"/>
  <c r="N105" i="45"/>
  <c r="H106" i="45"/>
  <c r="K106" i="45"/>
  <c r="N106" i="45"/>
  <c r="H107" i="45"/>
  <c r="K107" i="45"/>
  <c r="N107" i="45"/>
  <c r="H108" i="45"/>
  <c r="K108" i="45"/>
  <c r="N108" i="45"/>
  <c r="H110" i="45"/>
  <c r="K110" i="45"/>
  <c r="N110" i="45"/>
  <c r="H111" i="45"/>
  <c r="K111" i="45"/>
  <c r="N111" i="45"/>
  <c r="H112" i="45"/>
  <c r="K112" i="45"/>
  <c r="N112" i="45"/>
  <c r="H113" i="45"/>
  <c r="K113" i="45"/>
  <c r="N113" i="45"/>
  <c r="H114" i="45"/>
  <c r="K114" i="45"/>
  <c r="N114" i="45"/>
  <c r="H115" i="45"/>
  <c r="K115" i="45"/>
  <c r="N115" i="45"/>
  <c r="H116" i="45"/>
  <c r="K116" i="45"/>
  <c r="N116" i="45"/>
  <c r="H117" i="45"/>
  <c r="K117" i="45"/>
  <c r="N117" i="45"/>
  <c r="H118" i="45"/>
  <c r="K118" i="45"/>
  <c r="N118" i="45"/>
  <c r="H119" i="45"/>
  <c r="K119" i="45"/>
  <c r="N119" i="45"/>
  <c r="H120" i="45"/>
  <c r="K120" i="45"/>
  <c r="N120" i="45"/>
  <c r="H121" i="45"/>
  <c r="K121" i="45"/>
  <c r="N121" i="45"/>
  <c r="H122" i="45"/>
  <c r="K122" i="45"/>
  <c r="N122" i="45"/>
  <c r="H123" i="45"/>
  <c r="K123" i="45"/>
  <c r="N123" i="45"/>
  <c r="H124" i="45"/>
  <c r="K124" i="45"/>
  <c r="N124" i="45"/>
  <c r="H125" i="45"/>
  <c r="K125" i="45"/>
  <c r="N125" i="45"/>
  <c r="H126" i="45"/>
  <c r="K126" i="45"/>
  <c r="N126" i="45"/>
  <c r="H127" i="45"/>
  <c r="K127" i="45"/>
  <c r="N127" i="45"/>
  <c r="H128" i="45"/>
  <c r="K128" i="45"/>
  <c r="N128" i="45"/>
  <c r="H129" i="45"/>
  <c r="K129" i="45"/>
  <c r="N129" i="45"/>
  <c r="H130" i="45"/>
  <c r="K130" i="45"/>
  <c r="N130" i="45"/>
  <c r="H132" i="45"/>
  <c r="K132" i="45"/>
  <c r="N132" i="45"/>
  <c r="H133" i="45"/>
  <c r="K133" i="45"/>
  <c r="N133" i="45"/>
  <c r="H134" i="45"/>
  <c r="K134" i="45"/>
  <c r="N134" i="45"/>
  <c r="H135" i="45"/>
  <c r="K135" i="45"/>
  <c r="N135" i="45"/>
  <c r="H136" i="45"/>
  <c r="K136" i="45"/>
  <c r="N136" i="45"/>
  <c r="H137" i="45"/>
  <c r="K137" i="45"/>
  <c r="N137" i="45"/>
  <c r="H138" i="45"/>
  <c r="K138" i="45"/>
  <c r="N138" i="45"/>
  <c r="H139" i="45"/>
  <c r="K139" i="45"/>
  <c r="N139" i="45"/>
  <c r="H140" i="45"/>
  <c r="K140" i="45"/>
  <c r="N140" i="45"/>
  <c r="H141" i="45"/>
  <c r="K141" i="45"/>
  <c r="N141" i="45"/>
  <c r="H142" i="45"/>
  <c r="K142" i="45"/>
  <c r="N142" i="45"/>
  <c r="H143" i="45"/>
  <c r="K143" i="45"/>
  <c r="N143" i="45"/>
  <c r="H144" i="45"/>
  <c r="K144" i="45"/>
  <c r="N144" i="45"/>
  <c r="H145" i="45"/>
  <c r="K145" i="45"/>
  <c r="N145" i="45"/>
  <c r="H146" i="45"/>
  <c r="K146" i="45"/>
  <c r="N146" i="45"/>
  <c r="H147" i="45"/>
  <c r="K147" i="45"/>
  <c r="N147" i="45"/>
  <c r="H148" i="45"/>
  <c r="K148" i="45"/>
  <c r="N148" i="45"/>
  <c r="H149" i="45"/>
  <c r="K149" i="45"/>
  <c r="N149" i="45"/>
  <c r="H150" i="45"/>
  <c r="K150" i="45"/>
  <c r="N150" i="45"/>
  <c r="H151" i="45"/>
  <c r="K151" i="45"/>
  <c r="N151" i="45"/>
  <c r="H152" i="45"/>
  <c r="K152" i="45"/>
  <c r="N152" i="45"/>
  <c r="H154" i="45"/>
  <c r="N154" i="45"/>
  <c r="H155" i="45"/>
  <c r="N155" i="45"/>
  <c r="H156" i="45"/>
  <c r="N156" i="45"/>
  <c r="H157" i="45"/>
  <c r="N157" i="45"/>
  <c r="H158" i="45"/>
  <c r="N158" i="45"/>
  <c r="H159" i="45"/>
  <c r="N159" i="45"/>
  <c r="H160" i="45"/>
  <c r="N160" i="45"/>
  <c r="H161" i="45"/>
  <c r="N161" i="45"/>
  <c r="H162" i="45"/>
  <c r="N162" i="45"/>
  <c r="H163" i="45"/>
  <c r="N163" i="45"/>
  <c r="H166" i="45"/>
  <c r="K166" i="45"/>
  <c r="N166" i="45"/>
  <c r="H167" i="45"/>
  <c r="K167" i="45"/>
  <c r="N167" i="45"/>
  <c r="H168" i="45"/>
  <c r="K168" i="45"/>
  <c r="N168" i="45"/>
  <c r="H169" i="45"/>
  <c r="N169" i="45"/>
  <c r="H171" i="45"/>
  <c r="K171" i="45"/>
  <c r="N171" i="45"/>
  <c r="H172" i="45"/>
  <c r="K172" i="45"/>
  <c r="N172" i="45"/>
  <c r="H173" i="45"/>
  <c r="K173" i="45"/>
  <c r="N173" i="45"/>
  <c r="H174" i="45"/>
  <c r="K174" i="45"/>
  <c r="N174" i="45"/>
  <c r="H175" i="45"/>
  <c r="K175" i="45"/>
  <c r="N175" i="45"/>
  <c r="H176" i="45"/>
  <c r="N176" i="45"/>
  <c r="H177" i="45"/>
  <c r="N177" i="45"/>
  <c r="H178" i="45"/>
  <c r="N178" i="45"/>
  <c r="H179" i="45"/>
  <c r="N179" i="45"/>
  <c r="H180" i="45"/>
  <c r="N180" i="45"/>
  <c r="H181" i="45"/>
  <c r="N181" i="45"/>
  <c r="H182" i="45"/>
  <c r="N182" i="45"/>
  <c r="H183" i="45"/>
  <c r="N183" i="45"/>
  <c r="H184" i="45"/>
  <c r="N184" i="45"/>
  <c r="H185" i="45"/>
  <c r="N185" i="45"/>
  <c r="H186" i="45"/>
  <c r="N186" i="45"/>
  <c r="H187" i="45"/>
  <c r="N187" i="45"/>
  <c r="H190" i="45"/>
  <c r="N190" i="45"/>
  <c r="H191" i="45"/>
  <c r="N191" i="45"/>
  <c r="H192" i="45"/>
  <c r="N192" i="45"/>
  <c r="H193" i="45"/>
  <c r="N193" i="45"/>
  <c r="H194" i="45"/>
  <c r="N194" i="45"/>
  <c r="H196" i="45"/>
  <c r="N196" i="45"/>
  <c r="H197" i="45"/>
  <c r="N197" i="45"/>
  <c r="H198" i="45"/>
  <c r="N198" i="45"/>
  <c r="H199" i="45"/>
  <c r="N199" i="45"/>
  <c r="H200" i="45"/>
  <c r="N200" i="45"/>
  <c r="H201" i="45"/>
  <c r="N201" i="45"/>
  <c r="H203" i="45"/>
  <c r="N203" i="45"/>
  <c r="H205" i="45"/>
  <c r="K205" i="45"/>
  <c r="N205" i="45"/>
  <c r="H207" i="45"/>
  <c r="N207" i="45"/>
  <c r="H208" i="45"/>
  <c r="N208" i="45"/>
  <c r="H209" i="45"/>
  <c r="N209" i="45"/>
  <c r="H210" i="45"/>
  <c r="N210" i="45"/>
  <c r="H211" i="45"/>
  <c r="N211" i="45"/>
  <c r="G212" i="45"/>
  <c r="H212" i="45" s="1"/>
  <c r="N212" i="45"/>
  <c r="H213" i="45"/>
  <c r="N213" i="45"/>
  <c r="H214" i="45"/>
  <c r="N214" i="45"/>
  <c r="H215" i="45"/>
  <c r="N215" i="45"/>
  <c r="H216" i="45"/>
  <c r="N216" i="45"/>
  <c r="H217" i="45"/>
  <c r="N217" i="45"/>
  <c r="H218" i="45"/>
  <c r="N218" i="45"/>
  <c r="H219" i="45"/>
  <c r="N219" i="45"/>
  <c r="H220" i="45"/>
  <c r="N220" i="45"/>
  <c r="H223" i="45"/>
  <c r="N223" i="45"/>
  <c r="H224" i="45"/>
  <c r="N224" i="45"/>
  <c r="H225" i="45"/>
  <c r="N225" i="45"/>
  <c r="H226" i="45"/>
  <c r="N226" i="45"/>
  <c r="H227" i="45"/>
  <c r="N227" i="45"/>
  <c r="H228" i="45"/>
  <c r="N228" i="45"/>
  <c r="H229" i="45"/>
  <c r="N229" i="45"/>
  <c r="H231" i="45"/>
  <c r="N231" i="45"/>
  <c r="H232" i="45"/>
  <c r="N232" i="45"/>
  <c r="H233" i="45"/>
  <c r="N233" i="45"/>
  <c r="H234" i="45"/>
  <c r="N234" i="45"/>
  <c r="H235" i="45"/>
  <c r="N235" i="45"/>
  <c r="H236" i="45"/>
  <c r="N236" i="45"/>
  <c r="H237" i="45"/>
  <c r="N237" i="45"/>
  <c r="H239" i="45"/>
  <c r="N239" i="45"/>
  <c r="H240" i="45"/>
  <c r="N240" i="45"/>
  <c r="H241" i="45"/>
  <c r="N241" i="45"/>
  <c r="H242" i="45"/>
  <c r="N242" i="45"/>
  <c r="H243" i="45"/>
  <c r="N243" i="45"/>
  <c r="H245" i="45"/>
  <c r="N245" i="45"/>
  <c r="H246" i="45"/>
  <c r="N246" i="45"/>
  <c r="H247" i="45"/>
  <c r="N247" i="45"/>
  <c r="H248" i="45"/>
  <c r="N248" i="45"/>
  <c r="H249" i="45"/>
  <c r="N249" i="45"/>
  <c r="H250" i="45"/>
  <c r="N250" i="45"/>
  <c r="H251" i="45"/>
  <c r="N251" i="45"/>
  <c r="H252" i="45"/>
  <c r="N252" i="45"/>
  <c r="H253" i="45"/>
  <c r="N253" i="45"/>
  <c r="H254" i="45"/>
  <c r="N254" i="45"/>
  <c r="H255" i="45"/>
  <c r="N255" i="45"/>
  <c r="H256" i="45"/>
  <c r="N256" i="45"/>
  <c r="H257" i="45"/>
  <c r="N257" i="45"/>
  <c r="H259" i="45"/>
  <c r="N259" i="45"/>
  <c r="H260" i="45"/>
  <c r="N260" i="45"/>
  <c r="H262" i="45"/>
  <c r="N262" i="45"/>
  <c r="E8" i="46" l="1"/>
  <c r="E9" i="46" s="1"/>
  <c r="J7" i="46"/>
  <c r="J8" i="46" s="1"/>
  <c r="J9" i="46" s="1"/>
  <c r="L6" i="45" s="1"/>
  <c r="B8" i="46"/>
  <c r="B9" i="46" s="1"/>
  <c r="L5" i="45" s="1"/>
  <c r="L32" i="45" l="1"/>
  <c r="M32" i="45" s="1"/>
  <c r="L36" i="45"/>
  <c r="M36" i="45" s="1"/>
  <c r="L41" i="45"/>
  <c r="M41" i="45" s="1"/>
  <c r="L46" i="45"/>
  <c r="M46" i="45" s="1"/>
  <c r="L52" i="45"/>
  <c r="M52" i="45" s="1"/>
  <c r="L56" i="45"/>
  <c r="M56" i="45" s="1"/>
  <c r="L61" i="45"/>
  <c r="M61" i="45" s="1"/>
  <c r="L65" i="45"/>
  <c r="M65" i="45" s="1"/>
  <c r="L68" i="45"/>
  <c r="M68" i="45" s="1"/>
  <c r="L70" i="45"/>
  <c r="M70" i="45" s="1"/>
  <c r="L72" i="45"/>
  <c r="M72" i="45" s="1"/>
  <c r="L169" i="45"/>
  <c r="M169" i="45" s="1"/>
  <c r="L174" i="45"/>
  <c r="M174" i="45" s="1"/>
  <c r="L33" i="45"/>
  <c r="M33" i="45" s="1"/>
  <c r="L38" i="45"/>
  <c r="M38" i="45" s="1"/>
  <c r="L42" i="45"/>
  <c r="M42" i="45" s="1"/>
  <c r="L47" i="45"/>
  <c r="M47" i="45" s="1"/>
  <c r="L53" i="45"/>
  <c r="M53" i="45" s="1"/>
  <c r="L57" i="45"/>
  <c r="M57" i="45" s="1"/>
  <c r="L62" i="45"/>
  <c r="M62" i="45" s="1"/>
  <c r="L154" i="45"/>
  <c r="M154" i="45" s="1"/>
  <c r="L155" i="45"/>
  <c r="M155" i="45" s="1"/>
  <c r="L156" i="45"/>
  <c r="M156" i="45" s="1"/>
  <c r="L157" i="45"/>
  <c r="M157" i="45" s="1"/>
  <c r="L158" i="45"/>
  <c r="M158" i="45" s="1"/>
  <c r="L159" i="45"/>
  <c r="M159" i="45" s="1"/>
  <c r="L160" i="45"/>
  <c r="M160" i="45" s="1"/>
  <c r="L161" i="45"/>
  <c r="M161" i="45" s="1"/>
  <c r="L162" i="45"/>
  <c r="M162" i="45" s="1"/>
  <c r="L163" i="45"/>
  <c r="M163" i="45" s="1"/>
  <c r="L171" i="45"/>
  <c r="M171" i="45" s="1"/>
  <c r="L175" i="45"/>
  <c r="M175" i="45" s="1"/>
  <c r="L176" i="45"/>
  <c r="M176" i="45" s="1"/>
  <c r="L34" i="45"/>
  <c r="M34" i="45" s="1"/>
  <c r="L39" i="45"/>
  <c r="M39" i="45" s="1"/>
  <c r="L44" i="45"/>
  <c r="M44" i="45" s="1"/>
  <c r="L48" i="45"/>
  <c r="M48" i="45" s="1"/>
  <c r="L54" i="45"/>
  <c r="M54" i="45" s="1"/>
  <c r="L59" i="45"/>
  <c r="M59" i="45" s="1"/>
  <c r="L63" i="45"/>
  <c r="M63" i="45" s="1"/>
  <c r="L67" i="45"/>
  <c r="M67" i="45" s="1"/>
  <c r="L69" i="45"/>
  <c r="M69" i="45" s="1"/>
  <c r="L71" i="45"/>
  <c r="M71" i="45" s="1"/>
  <c r="L73" i="45"/>
  <c r="M73" i="45" s="1"/>
  <c r="L75" i="45"/>
  <c r="M75" i="45" s="1"/>
  <c r="L76" i="45"/>
  <c r="M76" i="45" s="1"/>
  <c r="L77" i="45"/>
  <c r="M77" i="45" s="1"/>
  <c r="L78" i="45"/>
  <c r="M78" i="45" s="1"/>
  <c r="L79" i="45"/>
  <c r="M79" i="45" s="1"/>
  <c r="L80" i="45"/>
  <c r="M80" i="45" s="1"/>
  <c r="L82" i="45"/>
  <c r="M82" i="45" s="1"/>
  <c r="L83" i="45"/>
  <c r="M83" i="45" s="1"/>
  <c r="L84" i="45"/>
  <c r="M84" i="45" s="1"/>
  <c r="L85" i="45"/>
  <c r="M85" i="45" s="1"/>
  <c r="L86" i="45"/>
  <c r="M86" i="45" s="1"/>
  <c r="L172" i="45"/>
  <c r="M172" i="45" s="1"/>
  <c r="L25" i="45"/>
  <c r="M25" i="45" s="1"/>
  <c r="L35" i="45"/>
  <c r="M35" i="45" s="1"/>
  <c r="L45" i="45"/>
  <c r="M45" i="45" s="1"/>
  <c r="L55" i="45"/>
  <c r="M55" i="45" s="1"/>
  <c r="L64" i="45"/>
  <c r="M64" i="45" s="1"/>
  <c r="L173" i="45"/>
  <c r="M173" i="45" s="1"/>
  <c r="L177" i="45"/>
  <c r="M177" i="45" s="1"/>
  <c r="L178" i="45"/>
  <c r="M178" i="45" s="1"/>
  <c r="L179" i="45"/>
  <c r="M179" i="45" s="1"/>
  <c r="L180" i="45"/>
  <c r="M180" i="45" s="1"/>
  <c r="L181" i="45"/>
  <c r="M181" i="45" s="1"/>
  <c r="L182" i="45"/>
  <c r="M182" i="45" s="1"/>
  <c r="L183" i="45"/>
  <c r="M183" i="45" s="1"/>
  <c r="L184" i="45"/>
  <c r="M184" i="45" s="1"/>
  <c r="L185" i="45"/>
  <c r="M185" i="45" s="1"/>
  <c r="L186" i="45"/>
  <c r="M186" i="45" s="1"/>
  <c r="L187" i="45"/>
  <c r="M187" i="45" s="1"/>
  <c r="L190" i="45"/>
  <c r="M190" i="45" s="1"/>
  <c r="L191" i="45"/>
  <c r="M191" i="45" s="1"/>
  <c r="L192" i="45"/>
  <c r="M192" i="45" s="1"/>
  <c r="L193" i="45"/>
  <c r="M193" i="45" s="1"/>
  <c r="L194" i="45"/>
  <c r="M194" i="45" s="1"/>
  <c r="L196" i="45"/>
  <c r="M196" i="45" s="1"/>
  <c r="L197" i="45"/>
  <c r="M197" i="45" s="1"/>
  <c r="L198" i="45"/>
  <c r="M198" i="45" s="1"/>
  <c r="L199" i="45"/>
  <c r="M199" i="45" s="1"/>
  <c r="L200" i="45"/>
  <c r="M200" i="45" s="1"/>
  <c r="L201" i="45"/>
  <c r="M201" i="45" s="1"/>
  <c r="L27" i="45"/>
  <c r="M27" i="45" s="1"/>
  <c r="L40" i="45"/>
  <c r="M40" i="45" s="1"/>
  <c r="L51" i="45"/>
  <c r="M51" i="45" s="1"/>
  <c r="L60" i="45"/>
  <c r="M60" i="45" s="1"/>
  <c r="L207" i="45"/>
  <c r="M207" i="45" s="1"/>
  <c r="L208" i="45"/>
  <c r="M208" i="45" s="1"/>
  <c r="L209" i="45"/>
  <c r="M209" i="45" s="1"/>
  <c r="L26" i="45"/>
  <c r="M26" i="45" s="1"/>
  <c r="L223" i="45"/>
  <c r="M223" i="45" s="1"/>
  <c r="L224" i="45"/>
  <c r="M224" i="45" s="1"/>
  <c r="L225" i="45"/>
  <c r="M225" i="45" s="1"/>
  <c r="L226" i="45"/>
  <c r="M226" i="45" s="1"/>
  <c r="L227" i="45"/>
  <c r="M227" i="45" s="1"/>
  <c r="L228" i="45"/>
  <c r="M228" i="45" s="1"/>
  <c r="L229" i="45"/>
  <c r="M229" i="45" s="1"/>
  <c r="L239" i="45"/>
  <c r="M239" i="45" s="1"/>
  <c r="L240" i="45"/>
  <c r="M240" i="45" s="1"/>
  <c r="L241" i="45"/>
  <c r="M241" i="45" s="1"/>
  <c r="L242" i="45"/>
  <c r="M242" i="45" s="1"/>
  <c r="L243" i="45"/>
  <c r="M243" i="45" s="1"/>
  <c r="L245" i="45"/>
  <c r="M245" i="45" s="1"/>
  <c r="L246" i="45"/>
  <c r="M246" i="45" s="1"/>
  <c r="L247" i="45"/>
  <c r="M247" i="45" s="1"/>
  <c r="L248" i="45"/>
  <c r="M248" i="45" s="1"/>
  <c r="L249" i="45"/>
  <c r="M249" i="45" s="1"/>
  <c r="L250" i="45"/>
  <c r="M250" i="45" s="1"/>
  <c r="L251" i="45"/>
  <c r="M251" i="45" s="1"/>
  <c r="L252" i="45"/>
  <c r="M252" i="45" s="1"/>
  <c r="L253" i="45"/>
  <c r="M253" i="45" s="1"/>
  <c r="L254" i="45"/>
  <c r="M254" i="45" s="1"/>
  <c r="L255" i="45"/>
  <c r="M255" i="45" s="1"/>
  <c r="L256" i="45"/>
  <c r="M256" i="45" s="1"/>
  <c r="L257" i="45"/>
  <c r="M257" i="45" s="1"/>
  <c r="L259" i="45"/>
  <c r="M259" i="45" s="1"/>
  <c r="L260" i="45"/>
  <c r="M260" i="45" s="1"/>
  <c r="L262" i="45"/>
  <c r="M262" i="45" s="1"/>
  <c r="L89" i="45"/>
  <c r="M89" i="45" s="1"/>
  <c r="L93" i="45"/>
  <c r="M93" i="45" s="1"/>
  <c r="L97" i="45"/>
  <c r="M97" i="45" s="1"/>
  <c r="L101" i="45"/>
  <c r="M101" i="45" s="1"/>
  <c r="L105" i="45"/>
  <c r="M105" i="45" s="1"/>
  <c r="L110" i="45"/>
  <c r="M110" i="45" s="1"/>
  <c r="L114" i="45"/>
  <c r="M114" i="45" s="1"/>
  <c r="L118" i="45"/>
  <c r="M118" i="45" s="1"/>
  <c r="L122" i="45"/>
  <c r="M122" i="45" s="1"/>
  <c r="L126" i="45"/>
  <c r="M126" i="45" s="1"/>
  <c r="L130" i="45"/>
  <c r="M130" i="45" s="1"/>
  <c r="L135" i="45"/>
  <c r="M135" i="45" s="1"/>
  <c r="L139" i="45"/>
  <c r="M139" i="45" s="1"/>
  <c r="L143" i="45"/>
  <c r="M143" i="45" s="1"/>
  <c r="L147" i="45"/>
  <c r="M147" i="45" s="1"/>
  <c r="L151" i="45"/>
  <c r="M151" i="45" s="1"/>
  <c r="L168" i="45"/>
  <c r="M168" i="45" s="1"/>
  <c r="L90" i="45"/>
  <c r="M90" i="45" s="1"/>
  <c r="L94" i="45"/>
  <c r="M94" i="45" s="1"/>
  <c r="L98" i="45"/>
  <c r="M98" i="45" s="1"/>
  <c r="L102" i="45"/>
  <c r="M102" i="45" s="1"/>
  <c r="L106" i="45"/>
  <c r="M106" i="45" s="1"/>
  <c r="L111" i="45"/>
  <c r="M111" i="45" s="1"/>
  <c r="L115" i="45"/>
  <c r="M115" i="45" s="1"/>
  <c r="L119" i="45"/>
  <c r="M119" i="45" s="1"/>
  <c r="L123" i="45"/>
  <c r="M123" i="45" s="1"/>
  <c r="L127" i="45"/>
  <c r="M127" i="45" s="1"/>
  <c r="L132" i="45"/>
  <c r="M132" i="45" s="1"/>
  <c r="L136" i="45"/>
  <c r="M136" i="45" s="1"/>
  <c r="L140" i="45"/>
  <c r="M140" i="45" s="1"/>
  <c r="L144" i="45"/>
  <c r="M144" i="45" s="1"/>
  <c r="L148" i="45"/>
  <c r="M148" i="45" s="1"/>
  <c r="L152" i="45"/>
  <c r="M152" i="45" s="1"/>
  <c r="L91" i="45"/>
  <c r="M91" i="45" s="1"/>
  <c r="L95" i="45"/>
  <c r="M95" i="45" s="1"/>
  <c r="L99" i="45"/>
  <c r="M99" i="45" s="1"/>
  <c r="L103" i="45"/>
  <c r="M103" i="45" s="1"/>
  <c r="L107" i="45"/>
  <c r="M107" i="45" s="1"/>
  <c r="L112" i="45"/>
  <c r="M112" i="45" s="1"/>
  <c r="L116" i="45"/>
  <c r="M116" i="45" s="1"/>
  <c r="L120" i="45"/>
  <c r="M120" i="45" s="1"/>
  <c r="L124" i="45"/>
  <c r="M124" i="45" s="1"/>
  <c r="L128" i="45"/>
  <c r="M128" i="45" s="1"/>
  <c r="L133" i="45"/>
  <c r="M133" i="45" s="1"/>
  <c r="L137" i="45"/>
  <c r="M137" i="45" s="1"/>
  <c r="L141" i="45"/>
  <c r="M141" i="45" s="1"/>
  <c r="L145" i="45"/>
  <c r="M145" i="45" s="1"/>
  <c r="L149" i="45"/>
  <c r="M149" i="45" s="1"/>
  <c r="L166" i="45"/>
  <c r="M166" i="45" s="1"/>
  <c r="L16" i="45"/>
  <c r="M16" i="45" s="1"/>
  <c r="L15" i="45"/>
  <c r="M15" i="45" s="1"/>
  <c r="L22" i="45"/>
  <c r="M22" i="45" s="1"/>
  <c r="L88" i="45"/>
  <c r="M88" i="45" s="1"/>
  <c r="L96" i="45"/>
  <c r="M96" i="45" s="1"/>
  <c r="L104" i="45"/>
  <c r="M104" i="45" s="1"/>
  <c r="L113" i="45"/>
  <c r="M113" i="45" s="1"/>
  <c r="L121" i="45"/>
  <c r="M121" i="45" s="1"/>
  <c r="L129" i="45"/>
  <c r="M129" i="45" s="1"/>
  <c r="L138" i="45"/>
  <c r="M138" i="45" s="1"/>
  <c r="L146" i="45"/>
  <c r="M146" i="45" s="1"/>
  <c r="L167" i="45"/>
  <c r="M167" i="45" s="1"/>
  <c r="L203" i="45"/>
  <c r="M203" i="45" s="1"/>
  <c r="L14" i="45"/>
  <c r="M14" i="45" s="1"/>
  <c r="L21" i="45"/>
  <c r="M21" i="45" s="1"/>
  <c r="L205" i="45"/>
  <c r="M205" i="45" s="1"/>
  <c r="L210" i="45"/>
  <c r="M210" i="45" s="1"/>
  <c r="L211" i="45"/>
  <c r="M211" i="45" s="1"/>
  <c r="L18" i="45"/>
  <c r="M18" i="45" s="1"/>
  <c r="L92" i="45"/>
  <c r="M92" i="45" s="1"/>
  <c r="L100" i="45"/>
  <c r="M100" i="45" s="1"/>
  <c r="L108" i="45"/>
  <c r="M108" i="45" s="1"/>
  <c r="L117" i="45"/>
  <c r="M117" i="45" s="1"/>
  <c r="L125" i="45"/>
  <c r="M125" i="45" s="1"/>
  <c r="L134" i="45"/>
  <c r="M134" i="45" s="1"/>
  <c r="L142" i="45"/>
  <c r="M142" i="45" s="1"/>
  <c r="L150" i="45"/>
  <c r="M150" i="45" s="1"/>
  <c r="L212" i="45"/>
  <c r="M212" i="45" s="1"/>
  <c r="L213" i="45"/>
  <c r="M213" i="45" s="1"/>
  <c r="L214" i="45"/>
  <c r="M214" i="45" s="1"/>
  <c r="L215" i="45"/>
  <c r="M215" i="45" s="1"/>
  <c r="L216" i="45"/>
  <c r="M216" i="45" s="1"/>
  <c r="L217" i="45"/>
  <c r="M217" i="45" s="1"/>
  <c r="L218" i="45"/>
  <c r="M218" i="45" s="1"/>
  <c r="L219" i="45"/>
  <c r="M219" i="45" s="1"/>
  <c r="L220" i="45"/>
  <c r="M220" i="45" s="1"/>
  <c r="L231" i="45"/>
  <c r="M231" i="45" s="1"/>
  <c r="L232" i="45"/>
  <c r="M232" i="45" s="1"/>
  <c r="L233" i="45"/>
  <c r="M233" i="45" s="1"/>
  <c r="L234" i="45"/>
  <c r="M234" i="45" s="1"/>
  <c r="L235" i="45"/>
  <c r="M235" i="45" s="1"/>
  <c r="L236" i="45"/>
  <c r="M236" i="45" s="1"/>
  <c r="L237" i="45"/>
  <c r="M237" i="45" s="1"/>
  <c r="W500" i="44" l="1"/>
  <c r="V500" i="44"/>
  <c r="W499" i="44"/>
  <c r="V499" i="44"/>
  <c r="W498" i="44"/>
  <c r="V498" i="44"/>
  <c r="W497" i="44"/>
  <c r="V497" i="44"/>
  <c r="W496" i="44"/>
  <c r="V496" i="44"/>
  <c r="W495" i="44"/>
  <c r="V495" i="44"/>
  <c r="W494" i="44"/>
  <c r="V494" i="44"/>
  <c r="W493" i="44"/>
  <c r="V493" i="44"/>
  <c r="W491" i="44"/>
  <c r="V491" i="44"/>
  <c r="W490" i="44"/>
  <c r="V490" i="44"/>
  <c r="W489" i="44"/>
  <c r="V489" i="44"/>
  <c r="W488" i="44"/>
  <c r="V488" i="44"/>
  <c r="W487" i="44"/>
  <c r="V487" i="44"/>
  <c r="W486" i="44"/>
  <c r="V486" i="44"/>
  <c r="F486" i="44"/>
  <c r="W485" i="44"/>
  <c r="V485" i="44"/>
  <c r="F485" i="44"/>
  <c r="W484" i="44"/>
  <c r="V484" i="44"/>
  <c r="W483" i="44"/>
  <c r="V483" i="44"/>
  <c r="W482" i="44"/>
  <c r="V482" i="44"/>
  <c r="W480" i="44"/>
  <c r="V480" i="44"/>
  <c r="W479" i="44"/>
  <c r="V479" i="44"/>
  <c r="W477" i="44"/>
  <c r="V477" i="44"/>
  <c r="W476" i="44"/>
  <c r="V476" i="44"/>
  <c r="W475" i="44"/>
  <c r="V475" i="44"/>
  <c r="W474" i="44"/>
  <c r="V474" i="44"/>
  <c r="W473" i="44"/>
  <c r="V473" i="44"/>
  <c r="W472" i="44"/>
  <c r="V472" i="44"/>
  <c r="F472" i="44"/>
  <c r="W471" i="44"/>
  <c r="V471" i="44"/>
  <c r="F471" i="44"/>
  <c r="W469" i="44"/>
  <c r="V469" i="44"/>
  <c r="F469" i="44"/>
  <c r="W468" i="44"/>
  <c r="V468" i="44"/>
  <c r="F468" i="44"/>
  <c r="W467" i="44"/>
  <c r="V467" i="44"/>
  <c r="F467" i="44"/>
  <c r="W466" i="44"/>
  <c r="V466" i="44"/>
  <c r="W465" i="44"/>
  <c r="V465" i="44"/>
  <c r="W464" i="44"/>
  <c r="V464" i="44"/>
  <c r="W463" i="44"/>
  <c r="V463" i="44"/>
  <c r="F463" i="44"/>
  <c r="W462" i="44"/>
  <c r="V462" i="44"/>
  <c r="F462" i="44"/>
  <c r="W461" i="44"/>
  <c r="V461" i="44"/>
  <c r="F461" i="44"/>
  <c r="W460" i="44"/>
  <c r="V460" i="44"/>
  <c r="F460" i="44"/>
  <c r="W459" i="44"/>
  <c r="V459" i="44"/>
  <c r="F459" i="44"/>
  <c r="W458" i="44"/>
  <c r="V458" i="44"/>
  <c r="F458" i="44"/>
  <c r="W457" i="44"/>
  <c r="V457" i="44"/>
  <c r="F457" i="44"/>
  <c r="W456" i="44"/>
  <c r="V456" i="44"/>
  <c r="F456" i="44"/>
  <c r="W454" i="44"/>
  <c r="V454" i="44"/>
  <c r="F454" i="44"/>
  <c r="W453" i="44"/>
  <c r="V453" i="44"/>
  <c r="F453" i="44"/>
  <c r="W452" i="44"/>
  <c r="V452" i="44"/>
  <c r="W451" i="44"/>
  <c r="V451" i="44"/>
  <c r="W450" i="44"/>
  <c r="V450" i="44"/>
  <c r="W449" i="44"/>
  <c r="V449" i="44"/>
  <c r="F449" i="44"/>
  <c r="W447" i="44"/>
  <c r="V447" i="44"/>
  <c r="W446" i="44"/>
  <c r="V446" i="44"/>
  <c r="W445" i="44"/>
  <c r="V445" i="44"/>
  <c r="W444" i="44"/>
  <c r="V444" i="44"/>
  <c r="W443" i="44"/>
  <c r="V443" i="44"/>
  <c r="W442" i="44"/>
  <c r="V442" i="44"/>
  <c r="W441" i="44"/>
  <c r="V441" i="44"/>
  <c r="W440" i="44"/>
  <c r="V440" i="44"/>
  <c r="W439" i="44"/>
  <c r="V439" i="44"/>
  <c r="W438" i="44"/>
  <c r="V438" i="44"/>
  <c r="W437" i="44"/>
  <c r="V437" i="44"/>
  <c r="W436" i="44"/>
  <c r="V436" i="44"/>
  <c r="W435" i="44"/>
  <c r="V435" i="44"/>
  <c r="W434" i="44"/>
  <c r="V434" i="44"/>
  <c r="W432" i="44"/>
  <c r="V432" i="44"/>
  <c r="F432" i="44"/>
  <c r="W431" i="44"/>
  <c r="V431" i="44"/>
  <c r="F431" i="44"/>
  <c r="W430" i="44"/>
  <c r="V430" i="44"/>
  <c r="W429" i="44"/>
  <c r="V429" i="44"/>
  <c r="F429" i="44"/>
  <c r="W428" i="44"/>
  <c r="V428" i="44"/>
  <c r="F428" i="44"/>
  <c r="W427" i="44"/>
  <c r="V427" i="44"/>
  <c r="W426" i="44"/>
  <c r="V426" i="44"/>
  <c r="F426" i="44"/>
  <c r="W425" i="44"/>
  <c r="V425" i="44"/>
  <c r="F425" i="44"/>
  <c r="W424" i="44"/>
  <c r="V424" i="44"/>
  <c r="F424" i="44"/>
  <c r="W422" i="44"/>
  <c r="V422" i="44"/>
  <c r="W421" i="44"/>
  <c r="V421" i="44"/>
  <c r="W418" i="44"/>
  <c r="V418" i="44"/>
  <c r="W417" i="44"/>
  <c r="V417" i="44"/>
  <c r="W416" i="44"/>
  <c r="V416" i="44"/>
  <c r="W415" i="44"/>
  <c r="V415" i="44"/>
  <c r="W413" i="44"/>
  <c r="V413" i="44"/>
  <c r="W411" i="44"/>
  <c r="V411" i="44"/>
  <c r="W410" i="44"/>
  <c r="V410" i="44"/>
  <c r="W409" i="44"/>
  <c r="V409" i="44"/>
  <c r="W408" i="44"/>
  <c r="V408" i="44"/>
  <c r="W407" i="44"/>
  <c r="V407" i="44"/>
  <c r="W404" i="44"/>
  <c r="V404" i="44"/>
  <c r="W403" i="44"/>
  <c r="V403" i="44"/>
  <c r="W402" i="44"/>
  <c r="V402" i="44"/>
  <c r="W399" i="44"/>
  <c r="V399" i="44"/>
  <c r="W398" i="44"/>
  <c r="V398" i="44"/>
  <c r="W396" i="44"/>
  <c r="V396" i="44"/>
  <c r="W395" i="44"/>
  <c r="V395" i="44"/>
  <c r="W394" i="44"/>
  <c r="V394" i="44"/>
  <c r="W393" i="44"/>
  <c r="V393" i="44"/>
  <c r="W392" i="44"/>
  <c r="V392" i="44"/>
  <c r="W389" i="44"/>
  <c r="V389" i="44"/>
  <c r="W388" i="44"/>
  <c r="V388" i="44"/>
  <c r="W387" i="44"/>
  <c r="V387" i="44"/>
  <c r="W386" i="44"/>
  <c r="V386" i="44"/>
  <c r="W385" i="44"/>
  <c r="V385" i="44"/>
  <c r="W384" i="44"/>
  <c r="V384" i="44"/>
  <c r="W383" i="44"/>
  <c r="V383" i="44"/>
  <c r="W382" i="44"/>
  <c r="V382" i="44"/>
  <c r="W378" i="44"/>
  <c r="V378" i="44"/>
  <c r="W377" i="44"/>
  <c r="V377" i="44"/>
  <c r="W376" i="44"/>
  <c r="V376" i="44"/>
  <c r="W375" i="44"/>
  <c r="V375" i="44"/>
  <c r="W374" i="44"/>
  <c r="V374" i="44"/>
  <c r="W373" i="44"/>
  <c r="V373" i="44"/>
  <c r="W372" i="44"/>
  <c r="V372" i="44"/>
  <c r="W371" i="44"/>
  <c r="V371" i="44"/>
  <c r="W370" i="44"/>
  <c r="V370" i="44"/>
  <c r="W369" i="44"/>
  <c r="V369" i="44"/>
  <c r="W368" i="44"/>
  <c r="V368" i="44"/>
  <c r="W367" i="44"/>
  <c r="V367" i="44"/>
  <c r="F367" i="44"/>
  <c r="W366" i="44"/>
  <c r="V366" i="44"/>
  <c r="W365" i="44"/>
  <c r="V365" i="44"/>
  <c r="W364" i="44"/>
  <c r="V364" i="44"/>
  <c r="W363" i="44"/>
  <c r="V363" i="44"/>
  <c r="W362" i="44"/>
  <c r="V362" i="44"/>
  <c r="W361" i="44"/>
  <c r="V361" i="44"/>
  <c r="W360" i="44"/>
  <c r="V360" i="44"/>
  <c r="W358" i="44"/>
  <c r="V358" i="44"/>
  <c r="W357" i="44"/>
  <c r="V357" i="44"/>
  <c r="W356" i="44"/>
  <c r="V356" i="44"/>
  <c r="W355" i="44"/>
  <c r="V355" i="44"/>
  <c r="W354" i="44"/>
  <c r="V354" i="44"/>
  <c r="W353" i="44"/>
  <c r="V353" i="44"/>
  <c r="W352" i="44"/>
  <c r="V352" i="44"/>
  <c r="W351" i="44"/>
  <c r="V351" i="44"/>
  <c r="W350" i="44"/>
  <c r="V350" i="44"/>
  <c r="W349" i="44"/>
  <c r="V349" i="44"/>
  <c r="W348" i="44"/>
  <c r="V348" i="44"/>
  <c r="W347" i="44"/>
  <c r="V347" i="44"/>
  <c r="W346" i="44"/>
  <c r="V346" i="44"/>
  <c r="W345" i="44"/>
  <c r="V345" i="44"/>
  <c r="W344" i="44"/>
  <c r="V344" i="44"/>
  <c r="W343" i="44"/>
  <c r="V343" i="44"/>
  <c r="W342" i="44"/>
  <c r="V342" i="44"/>
  <c r="W341" i="44"/>
  <c r="V341" i="44"/>
  <c r="W340" i="44"/>
  <c r="V340" i="44"/>
  <c r="W339" i="44"/>
  <c r="V339" i="44"/>
  <c r="W338" i="44"/>
  <c r="V338" i="44"/>
  <c r="W337" i="44"/>
  <c r="V337" i="44"/>
  <c r="W336" i="44"/>
  <c r="V336" i="44"/>
  <c r="W335" i="44"/>
  <c r="V335" i="44"/>
  <c r="W334" i="44"/>
  <c r="V334" i="44"/>
  <c r="W333" i="44"/>
  <c r="V333" i="44"/>
  <c r="W332" i="44"/>
  <c r="V332" i="44"/>
  <c r="W330" i="44"/>
  <c r="V330" i="44"/>
  <c r="W329" i="44"/>
  <c r="V329" i="44"/>
  <c r="W328" i="44"/>
  <c r="V328" i="44"/>
  <c r="W327" i="44"/>
  <c r="V327" i="44"/>
  <c r="W326" i="44"/>
  <c r="V326" i="44"/>
  <c r="W325" i="44"/>
  <c r="V325" i="44"/>
  <c r="W324" i="44"/>
  <c r="V324" i="44"/>
  <c r="W323" i="44"/>
  <c r="V323" i="44"/>
  <c r="W322" i="44"/>
  <c r="V322" i="44"/>
  <c r="W321" i="44"/>
  <c r="V321" i="44"/>
  <c r="W320" i="44"/>
  <c r="V320" i="44"/>
  <c r="W319" i="44"/>
  <c r="V319" i="44"/>
  <c r="W318" i="44"/>
  <c r="V318" i="44"/>
  <c r="W317" i="44"/>
  <c r="V317" i="44"/>
  <c r="W316" i="44"/>
  <c r="V316" i="44"/>
  <c r="W315" i="44"/>
  <c r="V315" i="44"/>
  <c r="W314" i="44"/>
  <c r="V314" i="44"/>
  <c r="W312" i="44"/>
  <c r="V312" i="44"/>
  <c r="W311" i="44"/>
  <c r="V311" i="44"/>
  <c r="W310" i="44"/>
  <c r="V310" i="44"/>
  <c r="W309" i="44"/>
  <c r="V309" i="44"/>
  <c r="F309" i="44"/>
  <c r="W308" i="44"/>
  <c r="V308" i="44"/>
  <c r="W307" i="44"/>
  <c r="V307" i="44"/>
  <c r="W306" i="44"/>
  <c r="V306" i="44"/>
  <c r="W305" i="44"/>
  <c r="V305" i="44"/>
  <c r="W304" i="44"/>
  <c r="V304" i="44"/>
  <c r="W303" i="44"/>
  <c r="V303" i="44"/>
  <c r="W302" i="44"/>
  <c r="V302" i="44"/>
  <c r="W299" i="44"/>
  <c r="V299" i="44"/>
  <c r="W298" i="44"/>
  <c r="V298" i="44"/>
  <c r="W297" i="44"/>
  <c r="V297" i="44"/>
  <c r="W296" i="44"/>
  <c r="V296" i="44"/>
  <c r="W295" i="44"/>
  <c r="V295" i="44"/>
  <c r="W294" i="44"/>
  <c r="V294" i="44"/>
  <c r="W293" i="44"/>
  <c r="V293" i="44"/>
  <c r="W292" i="44"/>
  <c r="V292" i="44"/>
  <c r="W291" i="44"/>
  <c r="V291" i="44"/>
  <c r="W290" i="44"/>
  <c r="V290" i="44"/>
  <c r="W289" i="44"/>
  <c r="V289" i="44"/>
  <c r="W288" i="44"/>
  <c r="V288" i="44"/>
  <c r="W287" i="44"/>
  <c r="V287" i="44"/>
  <c r="W286" i="44"/>
  <c r="V286" i="44"/>
  <c r="W285" i="44"/>
  <c r="V285" i="44"/>
  <c r="W284" i="44"/>
  <c r="V284" i="44"/>
  <c r="W283" i="44"/>
  <c r="V283" i="44"/>
  <c r="W282" i="44"/>
  <c r="V282" i="44"/>
  <c r="W281" i="44"/>
  <c r="V281" i="44"/>
  <c r="W280" i="44"/>
  <c r="V280" i="44"/>
  <c r="W279" i="44"/>
  <c r="V279" i="44"/>
  <c r="W278" i="44"/>
  <c r="V278" i="44"/>
  <c r="W276" i="44"/>
  <c r="V276" i="44"/>
  <c r="W275" i="44"/>
  <c r="V275" i="44"/>
  <c r="W274" i="44"/>
  <c r="V274" i="44"/>
  <c r="W273" i="44"/>
  <c r="V273" i="44"/>
  <c r="W272" i="44"/>
  <c r="V272" i="44"/>
  <c r="W271" i="44"/>
  <c r="V271" i="44"/>
  <c r="W270" i="44"/>
  <c r="V270" i="44"/>
  <c r="W269" i="44"/>
  <c r="V269" i="44"/>
  <c r="W267" i="44"/>
  <c r="V267" i="44"/>
  <c r="W266" i="44"/>
  <c r="V266" i="44"/>
  <c r="W265" i="44"/>
  <c r="V265" i="44"/>
  <c r="W264" i="44"/>
  <c r="V264" i="44"/>
  <c r="W263" i="44"/>
  <c r="V263" i="44"/>
  <c r="W262" i="44"/>
  <c r="V262" i="44"/>
  <c r="W261" i="44"/>
  <c r="V261" i="44"/>
  <c r="F261" i="44"/>
  <c r="W260" i="44"/>
  <c r="V260" i="44"/>
  <c r="F260" i="44"/>
  <c r="W259" i="44"/>
  <c r="V259" i="44"/>
  <c r="F259" i="44"/>
  <c r="W258" i="44"/>
  <c r="V258" i="44"/>
  <c r="F258" i="44"/>
  <c r="W255" i="44"/>
  <c r="V255" i="44"/>
  <c r="W254" i="44"/>
  <c r="V254" i="44"/>
  <c r="F254" i="44"/>
  <c r="W253" i="44"/>
  <c r="V253" i="44"/>
  <c r="F253" i="44"/>
  <c r="W252" i="44"/>
  <c r="V252" i="44"/>
  <c r="F252" i="44"/>
  <c r="W251" i="44"/>
  <c r="V251" i="44"/>
  <c r="F251" i="44"/>
  <c r="W250" i="44"/>
  <c r="V250" i="44"/>
  <c r="F250" i="44"/>
  <c r="W249" i="44"/>
  <c r="V249" i="44"/>
  <c r="F249" i="44"/>
  <c r="W248" i="44"/>
  <c r="V248" i="44"/>
  <c r="F248" i="44"/>
  <c r="W247" i="44"/>
  <c r="V247" i="44"/>
  <c r="F247" i="44"/>
  <c r="W246" i="44"/>
  <c r="V246" i="44"/>
  <c r="F246" i="44"/>
  <c r="W245" i="44"/>
  <c r="V245" i="44"/>
  <c r="F245" i="44"/>
  <c r="W244" i="44"/>
  <c r="V244" i="44"/>
  <c r="F244" i="44"/>
  <c r="W243" i="44"/>
  <c r="V243" i="44"/>
  <c r="F243" i="44"/>
  <c r="W242" i="44"/>
  <c r="V242" i="44"/>
  <c r="W241" i="44"/>
  <c r="V241" i="44"/>
  <c r="W240" i="44"/>
  <c r="V240" i="44"/>
  <c r="W239" i="44"/>
  <c r="V239" i="44"/>
  <c r="F239" i="44"/>
  <c r="W238" i="44"/>
  <c r="V238" i="44"/>
  <c r="F238" i="44"/>
  <c r="W237" i="44"/>
  <c r="V237" i="44"/>
  <c r="F237" i="44"/>
  <c r="W236" i="44"/>
  <c r="V236" i="44"/>
  <c r="F236" i="44"/>
  <c r="W235" i="44"/>
  <c r="V235" i="44"/>
  <c r="F235" i="44"/>
  <c r="W233" i="44"/>
  <c r="V233" i="44"/>
  <c r="F233" i="44"/>
  <c r="W232" i="44"/>
  <c r="V232" i="44"/>
  <c r="W231" i="44"/>
  <c r="V231" i="44"/>
  <c r="W230" i="44"/>
  <c r="V230" i="44"/>
  <c r="W229" i="44"/>
  <c r="V229" i="44"/>
  <c r="F229" i="44"/>
  <c r="W228" i="44"/>
  <c r="V228" i="44"/>
  <c r="F228" i="44"/>
  <c r="W227" i="44"/>
  <c r="V227" i="44"/>
  <c r="F227" i="44"/>
  <c r="W223" i="44"/>
  <c r="V223" i="44"/>
  <c r="W222" i="44"/>
  <c r="V222" i="44"/>
  <c r="W221" i="44"/>
  <c r="V221" i="44"/>
  <c r="W220" i="44"/>
  <c r="V220" i="44"/>
  <c r="W219" i="44"/>
  <c r="V219" i="44"/>
  <c r="W218" i="44"/>
  <c r="V218" i="44"/>
  <c r="W217" i="44"/>
  <c r="V217" i="44"/>
  <c r="W216" i="44"/>
  <c r="V216" i="44"/>
  <c r="W214" i="44"/>
  <c r="V214" i="44"/>
  <c r="W213" i="44"/>
  <c r="V213" i="44"/>
  <c r="W212" i="44"/>
  <c r="V212" i="44"/>
  <c r="W211" i="44"/>
  <c r="V211" i="44"/>
  <c r="W210" i="44"/>
  <c r="V210" i="44"/>
  <c r="W209" i="44"/>
  <c r="V209" i="44"/>
  <c r="W208" i="44"/>
  <c r="V208" i="44"/>
  <c r="W207" i="44"/>
  <c r="V207" i="44"/>
  <c r="W206" i="44"/>
  <c r="V206" i="44"/>
  <c r="W205" i="44"/>
  <c r="V205" i="44"/>
  <c r="W203" i="44"/>
  <c r="V203" i="44"/>
  <c r="W202" i="44"/>
  <c r="V202" i="44"/>
  <c r="W201" i="44"/>
  <c r="V201" i="44"/>
  <c r="W200" i="44"/>
  <c r="V200" i="44"/>
  <c r="W199" i="44"/>
  <c r="V199" i="44"/>
  <c r="W198" i="44"/>
  <c r="V198" i="44"/>
  <c r="W197" i="44"/>
  <c r="V197" i="44"/>
  <c r="W196" i="44"/>
  <c r="V196" i="44"/>
  <c r="W195" i="44"/>
  <c r="V195" i="44"/>
  <c r="W194" i="44"/>
  <c r="V194" i="44"/>
  <c r="W193" i="44"/>
  <c r="V193" i="44"/>
  <c r="W192" i="44"/>
  <c r="V192" i="44"/>
  <c r="W191" i="44"/>
  <c r="V191" i="44"/>
  <c r="W190" i="44"/>
  <c r="V190" i="44"/>
  <c r="W188" i="44"/>
  <c r="V188" i="44"/>
  <c r="W187" i="44"/>
  <c r="V187" i="44"/>
  <c r="W185" i="44"/>
  <c r="V185" i="44"/>
  <c r="W184" i="44"/>
  <c r="V184" i="44"/>
  <c r="W182" i="44"/>
  <c r="V182" i="44"/>
  <c r="W181" i="44"/>
  <c r="V181" i="44"/>
  <c r="W180" i="44"/>
  <c r="V180" i="44"/>
  <c r="W179" i="44"/>
  <c r="V179" i="44"/>
  <c r="W175" i="44"/>
  <c r="V175" i="44"/>
  <c r="W174" i="44"/>
  <c r="V174" i="44"/>
  <c r="W173" i="44"/>
  <c r="V173" i="44"/>
  <c r="W171" i="44"/>
  <c r="V171" i="44"/>
  <c r="W170" i="44"/>
  <c r="V170" i="44"/>
  <c r="W169" i="44"/>
  <c r="V169" i="44"/>
  <c r="W167" i="44"/>
  <c r="V167" i="44"/>
  <c r="W166" i="44"/>
  <c r="V166" i="44"/>
  <c r="W165" i="44"/>
  <c r="V165" i="44"/>
  <c r="W163" i="44"/>
  <c r="V163" i="44"/>
  <c r="W162" i="44"/>
  <c r="V162" i="44"/>
  <c r="W160" i="44"/>
  <c r="V160" i="44"/>
  <c r="W159" i="44"/>
  <c r="V159" i="44"/>
  <c r="W158" i="44"/>
  <c r="V158" i="44"/>
  <c r="W157" i="44"/>
  <c r="V157" i="44"/>
  <c r="F157" i="44"/>
  <c r="W156" i="44"/>
  <c r="V156" i="44"/>
  <c r="F156" i="44"/>
  <c r="W155" i="44"/>
  <c r="V155" i="44"/>
  <c r="F155" i="44"/>
  <c r="W154" i="44"/>
  <c r="V154" i="44"/>
  <c r="F154" i="44"/>
  <c r="W153" i="44"/>
  <c r="V153" i="44"/>
  <c r="F153" i="44"/>
  <c r="W152" i="44"/>
  <c r="V152" i="44"/>
  <c r="F152" i="44"/>
  <c r="W151" i="44"/>
  <c r="V151" i="44"/>
  <c r="F151" i="44"/>
  <c r="W150" i="44"/>
  <c r="V150" i="44"/>
  <c r="F150" i="44"/>
  <c r="W149" i="44"/>
  <c r="V149" i="44"/>
  <c r="F149" i="44"/>
  <c r="W148" i="44"/>
  <c r="V148" i="44"/>
  <c r="F148" i="44"/>
  <c r="W146" i="44"/>
  <c r="V146" i="44"/>
  <c r="F146" i="44"/>
  <c r="W145" i="44"/>
  <c r="V145" i="44"/>
  <c r="F145" i="44"/>
  <c r="W144" i="44"/>
  <c r="V144" i="44"/>
  <c r="F144" i="44"/>
  <c r="W143" i="44"/>
  <c r="V143" i="44"/>
  <c r="F143" i="44"/>
  <c r="W142" i="44"/>
  <c r="V142" i="44"/>
  <c r="F142" i="44"/>
  <c r="W141" i="44"/>
  <c r="V141" i="44"/>
  <c r="F141" i="44"/>
  <c r="W140" i="44"/>
  <c r="V140" i="44"/>
  <c r="F140" i="44"/>
  <c r="W139" i="44"/>
  <c r="V139" i="44"/>
  <c r="F139" i="44"/>
  <c r="W138" i="44"/>
  <c r="V138" i="44"/>
  <c r="F138" i="44"/>
  <c r="W136" i="44"/>
  <c r="V136" i="44"/>
  <c r="F136" i="44"/>
  <c r="W135" i="44"/>
  <c r="V135" i="44"/>
  <c r="F135" i="44"/>
  <c r="W134" i="44"/>
  <c r="V134" i="44"/>
  <c r="F134" i="44"/>
  <c r="W133" i="44"/>
  <c r="V133" i="44"/>
  <c r="F133" i="44"/>
  <c r="W132" i="44"/>
  <c r="V132" i="44"/>
  <c r="F132" i="44"/>
  <c r="W131" i="44"/>
  <c r="V131" i="44"/>
  <c r="F131" i="44"/>
  <c r="W130" i="44"/>
  <c r="V130" i="44"/>
  <c r="F130" i="44"/>
  <c r="W129" i="44"/>
  <c r="V129" i="44"/>
  <c r="F129" i="44"/>
  <c r="W128" i="44"/>
  <c r="V128" i="44"/>
  <c r="F128" i="44"/>
  <c r="W126" i="44"/>
  <c r="V126" i="44"/>
  <c r="F126" i="44"/>
  <c r="W125" i="44"/>
  <c r="V125" i="44"/>
  <c r="F125" i="44"/>
  <c r="W124" i="44"/>
  <c r="V124" i="44"/>
  <c r="F124" i="44"/>
  <c r="W123" i="44"/>
  <c r="V123" i="44"/>
  <c r="F123" i="44"/>
  <c r="W122" i="44"/>
  <c r="V122" i="44"/>
  <c r="F122" i="44"/>
  <c r="W121" i="44"/>
  <c r="V121" i="44"/>
  <c r="F121" i="44"/>
  <c r="W120" i="44"/>
  <c r="V120" i="44"/>
  <c r="F120" i="44"/>
  <c r="W119" i="44"/>
  <c r="V119" i="44"/>
  <c r="F119" i="44"/>
  <c r="W118" i="44"/>
  <c r="V118" i="44"/>
  <c r="F118" i="44"/>
  <c r="W116" i="44"/>
  <c r="V116" i="44"/>
  <c r="F116" i="44"/>
  <c r="W115" i="44"/>
  <c r="V115" i="44"/>
  <c r="F115" i="44"/>
  <c r="W114" i="44"/>
  <c r="V114" i="44"/>
  <c r="F114" i="44"/>
  <c r="W113" i="44"/>
  <c r="V113" i="44"/>
  <c r="F113" i="44"/>
  <c r="W112" i="44"/>
  <c r="V112" i="44"/>
  <c r="F112" i="44"/>
  <c r="W110" i="44"/>
  <c r="V110" i="44"/>
  <c r="F110" i="44"/>
  <c r="W109" i="44"/>
  <c r="V109" i="44"/>
  <c r="F109" i="44"/>
  <c r="W108" i="44"/>
  <c r="V108" i="44"/>
  <c r="F108" i="44"/>
  <c r="W107" i="44"/>
  <c r="V107" i="44"/>
  <c r="F107" i="44"/>
  <c r="W106" i="44"/>
  <c r="V106" i="44"/>
  <c r="F106" i="44"/>
  <c r="W105" i="44"/>
  <c r="V105" i="44"/>
  <c r="F105" i="44"/>
  <c r="W103" i="44"/>
  <c r="V103" i="44"/>
  <c r="F103" i="44"/>
  <c r="W102" i="44"/>
  <c r="V102" i="44"/>
  <c r="F102" i="44"/>
  <c r="W101" i="44"/>
  <c r="V101" i="44"/>
  <c r="F101" i="44"/>
  <c r="W100" i="44"/>
  <c r="V100" i="44"/>
  <c r="F100" i="44"/>
  <c r="W99" i="44"/>
  <c r="V99" i="44"/>
  <c r="F99" i="44"/>
  <c r="W98" i="44"/>
  <c r="V98" i="44"/>
  <c r="F98" i="44"/>
  <c r="W97" i="44"/>
  <c r="V97" i="44"/>
  <c r="F97" i="44"/>
  <c r="W95" i="44"/>
  <c r="V95" i="44"/>
  <c r="F95" i="44"/>
  <c r="W94" i="44"/>
  <c r="V94" i="44"/>
  <c r="F94" i="44"/>
  <c r="W93" i="44"/>
  <c r="V93" i="44"/>
  <c r="F93" i="44"/>
  <c r="W92" i="44"/>
  <c r="V92" i="44"/>
  <c r="F92" i="44"/>
  <c r="W91" i="44"/>
  <c r="V91" i="44"/>
  <c r="F91" i="44"/>
  <c r="W90" i="44"/>
  <c r="V90" i="44"/>
  <c r="F90" i="44"/>
  <c r="W89" i="44"/>
  <c r="V89" i="44"/>
  <c r="F89" i="44"/>
  <c r="W87" i="44"/>
  <c r="V87" i="44"/>
  <c r="F87" i="44"/>
  <c r="W86" i="44"/>
  <c r="V86" i="44"/>
  <c r="F86" i="44"/>
  <c r="W85" i="44"/>
  <c r="V85" i="44"/>
  <c r="F85" i="44"/>
  <c r="W84" i="44"/>
  <c r="V84" i="44"/>
  <c r="F84" i="44"/>
  <c r="W83" i="44"/>
  <c r="V83" i="44"/>
  <c r="F83" i="44"/>
  <c r="W82" i="44"/>
  <c r="V82" i="44"/>
  <c r="F82" i="44"/>
  <c r="W81" i="44"/>
  <c r="V81" i="44"/>
  <c r="F81" i="44"/>
  <c r="W79" i="44"/>
  <c r="V79" i="44"/>
  <c r="W78" i="44"/>
  <c r="V78" i="44"/>
  <c r="W77" i="44"/>
  <c r="V77" i="44"/>
  <c r="W76" i="44"/>
  <c r="V76" i="44"/>
  <c r="W75" i="44"/>
  <c r="V75" i="44"/>
  <c r="W74" i="44"/>
  <c r="V74" i="44"/>
  <c r="W73" i="44"/>
  <c r="V73" i="44"/>
  <c r="W72" i="44"/>
  <c r="V72" i="44"/>
  <c r="W68" i="44"/>
  <c r="V68" i="44"/>
  <c r="W67" i="44"/>
  <c r="V67" i="44"/>
  <c r="W66" i="44"/>
  <c r="V66" i="44"/>
  <c r="W65" i="44"/>
  <c r="V65" i="44"/>
  <c r="W64" i="44"/>
  <c r="V64" i="44"/>
  <c r="W63" i="44"/>
  <c r="V63" i="44"/>
  <c r="W62" i="44"/>
  <c r="V62" i="44"/>
  <c r="W61" i="44"/>
  <c r="V61" i="44"/>
  <c r="W60" i="44"/>
  <c r="V60" i="44"/>
  <c r="W58" i="44"/>
  <c r="V58" i="44"/>
  <c r="W57" i="44"/>
  <c r="V57" i="44"/>
  <c r="W56" i="44"/>
  <c r="V56" i="44"/>
  <c r="W55" i="44"/>
  <c r="V55" i="44"/>
  <c r="W54" i="44"/>
  <c r="V54" i="44"/>
  <c r="W53" i="44"/>
  <c r="V53" i="44"/>
  <c r="W52" i="44"/>
  <c r="V52" i="44"/>
  <c r="W51" i="44"/>
  <c r="V51" i="44"/>
  <c r="W49" i="44"/>
  <c r="V49" i="44"/>
  <c r="W48" i="44"/>
  <c r="V48" i="44"/>
  <c r="W47" i="44"/>
  <c r="V47" i="44"/>
  <c r="W46" i="44"/>
  <c r="V46" i="44"/>
  <c r="W45" i="44"/>
  <c r="V45" i="44"/>
  <c r="W44" i="44"/>
  <c r="V44" i="44"/>
  <c r="W43" i="44"/>
  <c r="V43" i="44"/>
  <c r="W42" i="44"/>
  <c r="V42" i="44"/>
  <c r="W40" i="44"/>
  <c r="V40" i="44"/>
  <c r="F40" i="44"/>
  <c r="W39" i="44"/>
  <c r="V39" i="44"/>
  <c r="F39" i="44"/>
  <c r="W38" i="44"/>
  <c r="V38" i="44"/>
  <c r="F38" i="44"/>
  <c r="W36" i="44"/>
  <c r="V36" i="44"/>
  <c r="F36" i="44"/>
  <c r="W35" i="44"/>
  <c r="V35" i="44"/>
  <c r="F35" i="44"/>
  <c r="W34" i="44"/>
  <c r="V34" i="44"/>
  <c r="F34" i="44"/>
  <c r="W32" i="44"/>
  <c r="V32" i="44"/>
  <c r="F32" i="44"/>
  <c r="W31" i="44"/>
  <c r="V31" i="44"/>
  <c r="F31" i="44"/>
  <c r="W30" i="44"/>
  <c r="V30" i="44"/>
  <c r="F30" i="44"/>
  <c r="W25" i="44"/>
  <c r="V25" i="44"/>
  <c r="F25" i="44"/>
  <c r="W24" i="44"/>
  <c r="V24" i="44"/>
  <c r="F24" i="44"/>
  <c r="W23" i="44"/>
  <c r="V23" i="44"/>
  <c r="F23" i="44"/>
  <c r="W20" i="44"/>
  <c r="V20" i="44"/>
  <c r="F20" i="44"/>
  <c r="W19" i="44"/>
  <c r="V19" i="44"/>
  <c r="F19" i="44"/>
  <c r="W16" i="44"/>
  <c r="V16" i="44"/>
  <c r="F16" i="44"/>
  <c r="W14" i="44"/>
  <c r="V14" i="44"/>
  <c r="F14" i="44"/>
  <c r="W13" i="44"/>
  <c r="V13" i="44"/>
  <c r="F13" i="44"/>
  <c r="W12" i="44"/>
  <c r="V12" i="44"/>
  <c r="F12" i="44"/>
  <c r="C21" i="36" l="1"/>
  <c r="C137" i="36" l="1"/>
  <c r="B137" i="36"/>
  <c r="C136" i="36"/>
  <c r="B136" i="36"/>
  <c r="C135" i="36"/>
  <c r="B135" i="36"/>
  <c r="C133" i="36"/>
  <c r="B133" i="36"/>
  <c r="C132" i="36"/>
  <c r="B132" i="36"/>
  <c r="C131" i="36"/>
  <c r="B131" i="36"/>
  <c r="C130" i="36"/>
  <c r="B130" i="36"/>
  <c r="C129" i="36"/>
  <c r="B129" i="36"/>
  <c r="I78" i="36"/>
  <c r="G78" i="36"/>
  <c r="E78" i="36"/>
  <c r="C78" i="36"/>
  <c r="I77" i="36"/>
  <c r="I79" i="36" s="1"/>
  <c r="G77" i="36"/>
  <c r="E77" i="36"/>
  <c r="C77" i="36"/>
  <c r="H56" i="36"/>
  <c r="G56" i="36"/>
  <c r="F56" i="36"/>
  <c r="E56" i="36"/>
  <c r="D56" i="36"/>
  <c r="C56" i="36"/>
  <c r="B56" i="36"/>
  <c r="H55" i="36"/>
  <c r="G55" i="36"/>
  <c r="F55" i="36"/>
  <c r="E55" i="36"/>
  <c r="D55" i="36"/>
  <c r="C55" i="36"/>
  <c r="B55" i="36"/>
  <c r="H54" i="36"/>
  <c r="G54" i="36"/>
  <c r="F54" i="36"/>
  <c r="E54" i="36"/>
  <c r="D54" i="36"/>
  <c r="C54" i="36"/>
  <c r="B54" i="36"/>
  <c r="H53" i="36"/>
  <c r="G53" i="36"/>
  <c r="F53" i="36"/>
  <c r="E53" i="36"/>
  <c r="D53" i="36"/>
  <c r="C53" i="36"/>
  <c r="B53" i="36"/>
  <c r="H52" i="36"/>
  <c r="G52" i="36"/>
  <c r="F52" i="36"/>
  <c r="E52" i="36"/>
  <c r="D52" i="36"/>
  <c r="C52" i="36"/>
  <c r="B52" i="36"/>
  <c r="H51" i="36"/>
  <c r="G51" i="36"/>
  <c r="F51" i="36"/>
  <c r="E51" i="36"/>
  <c r="D51" i="36"/>
  <c r="C51" i="36"/>
  <c r="B51" i="36"/>
  <c r="E43" i="36"/>
  <c r="C42" i="36"/>
  <c r="I20" i="36"/>
  <c r="G20" i="36"/>
  <c r="E20" i="36"/>
  <c r="C20" i="36"/>
  <c r="I19" i="36"/>
  <c r="G19" i="36"/>
  <c r="E19" i="36"/>
  <c r="C19" i="36"/>
  <c r="G21" i="36" l="1"/>
  <c r="E21" i="36"/>
  <c r="E42" i="36"/>
  <c r="E44" i="36" s="1"/>
  <c r="C43" i="36"/>
  <c r="C44" i="36" s="1"/>
  <c r="C122" i="36"/>
  <c r="I21" i="36"/>
  <c r="C121" i="36"/>
  <c r="G79" i="36"/>
  <c r="E79" i="36"/>
  <c r="C79" i="36"/>
  <c r="C100" i="36"/>
  <c r="C99" i="36"/>
  <c r="C123" i="36" l="1"/>
  <c r="C101" i="36"/>
</calcChain>
</file>

<file path=xl/comments1.xml><?xml version="1.0" encoding="utf-8"?>
<comments xmlns="http://schemas.openxmlformats.org/spreadsheetml/2006/main">
  <authors>
    <author>Костюченко Валерий Владиславович</author>
  </authors>
  <commentList>
    <comment ref="B257" authorId="0" shapeId="0">
      <text>
        <r>
          <rPr>
            <sz val="8"/>
            <color indexed="81"/>
            <rFont val="Tahoma"/>
            <family val="2"/>
            <charset val="204"/>
          </rPr>
          <t>Шкаф полностью готов для монтажа телекоммуникационного оборудования. В случае наличия давальческого оборудования, стоимость соответственно уменьшается</t>
        </r>
      </text>
    </comment>
  </commentList>
</comments>
</file>

<file path=xl/sharedStrings.xml><?xml version="1.0" encoding="utf-8"?>
<sst xmlns="http://schemas.openxmlformats.org/spreadsheetml/2006/main" count="6639" uniqueCount="2155">
  <si>
    <t>Единица измерения</t>
  </si>
  <si>
    <t>шт.</t>
  </si>
  <si>
    <t>1 км трассы</t>
  </si>
  <si>
    <t>1 опора</t>
  </si>
  <si>
    <t>Комплект (1 контейнер)</t>
  </si>
  <si>
    <t>1 шкаф</t>
  </si>
  <si>
    <t>Состав работ</t>
  </si>
  <si>
    <t>комплекс работ</t>
  </si>
  <si>
    <t>Установка, монтаж, ПНР VSAT</t>
  </si>
  <si>
    <t>Антенна d - 1,2м и менее</t>
  </si>
  <si>
    <t>Антенна от d - 1,2м до d- 1,8м</t>
  </si>
  <si>
    <t>1.1</t>
  </si>
  <si>
    <t>2.1</t>
  </si>
  <si>
    <t>2.2</t>
  </si>
  <si>
    <t>2.3</t>
  </si>
  <si>
    <t>3.1</t>
  </si>
  <si>
    <t>3.2</t>
  </si>
  <si>
    <t>3.3</t>
  </si>
  <si>
    <t>кан-км</t>
  </si>
  <si>
    <t>4.2</t>
  </si>
  <si>
    <t>4.3</t>
  </si>
  <si>
    <t>Экспертиза опор по требованию владельца инфраструктуры</t>
  </si>
  <si>
    <t>Прокладка и монтаж медного кабеля  всех типов по опорам,  включая внутриобъектовые работы</t>
  </si>
  <si>
    <t xml:space="preserve">Прокладка и монтаж медного кабеля всех типов в грунт, включая внутриобъектовые работы </t>
  </si>
  <si>
    <t>Прокладка и монтаж медного кабеля всех типов в канализации, включая внутриобъектовые работы</t>
  </si>
  <si>
    <t xml:space="preserve"> Прокладка и монтаж ВОК  по существующим опорам (трубостойкам, между зданиями), включая внутриобъектовые работы</t>
  </si>
  <si>
    <t>до 12U включительно</t>
  </si>
  <si>
    <t>до 24U включительно</t>
  </si>
  <si>
    <t>до 48U включительно</t>
  </si>
  <si>
    <t>Комплекс работ по подключению оборудования к электропитанию постоянным/переменным током.</t>
  </si>
  <si>
    <t>4.4</t>
  </si>
  <si>
    <t>3.4</t>
  </si>
  <si>
    <t>3.5</t>
  </si>
  <si>
    <t>3.6</t>
  </si>
  <si>
    <t>4.4.1</t>
  </si>
  <si>
    <t>4.4.2</t>
  </si>
  <si>
    <t>4.5</t>
  </si>
  <si>
    <t>4.6</t>
  </si>
  <si>
    <t>4.7</t>
  </si>
  <si>
    <t>4.8</t>
  </si>
  <si>
    <t>4.8.1</t>
  </si>
  <si>
    <t>4.8.2</t>
  </si>
  <si>
    <t>4.8.3</t>
  </si>
  <si>
    <t>4.9</t>
  </si>
  <si>
    <t>4.10</t>
  </si>
  <si>
    <t>4.11</t>
  </si>
  <si>
    <t>4.13</t>
  </si>
  <si>
    <t>точка доступа</t>
  </si>
  <si>
    <t>1 шт.</t>
  </si>
  <si>
    <t>за один комплект</t>
  </si>
  <si>
    <t xml:space="preserve">Разработка основного комплекта рабочих чертежей марки РРС
</t>
  </si>
  <si>
    <t>Монтаж и ПНР станционной части радиооборудования БС БШПД</t>
  </si>
  <si>
    <t>за пролет</t>
  </si>
  <si>
    <t>Разработка проектной документации  по подвесу кабеля по опорам ЛЭП ВЛ 1-35кВ, включая проверку и экспертизу опор</t>
  </si>
  <si>
    <t>Сварка/переварка волокон (применяется только на  существующей кабельной линии)</t>
  </si>
  <si>
    <t>1 волокно</t>
  </si>
  <si>
    <t>Монтаж/Замена патч-корда с монтажом/заменой SFP модуля (при необходимости) при длине патч-корда до 3 м</t>
  </si>
  <si>
    <t>1 патчкорд</t>
  </si>
  <si>
    <t xml:space="preserve">СМР, ПИР, в том числе и не ограничиваясь перечисленным: установка и крепление кросса (включая стоимость кросса), разделка оптического кабеля, сварка волокон, тестирование рефлектометром. Оформление разрешительных документов и исполнительной документации. </t>
  </si>
  <si>
    <t>1 оптический кросс</t>
  </si>
  <si>
    <t>Перебивка колодцев кабельной канализации при докладке дополнительных каналов в существующей канализации</t>
  </si>
  <si>
    <t>Демонтаж опор</t>
  </si>
  <si>
    <t>комплекс</t>
  </si>
  <si>
    <t>ед. оборудования</t>
  </si>
  <si>
    <t>Установка блока из трех розеток (220В и типа RJ)</t>
  </si>
  <si>
    <t>1 комплект</t>
  </si>
  <si>
    <t>перекрытие</t>
  </si>
  <si>
    <t>1 м</t>
  </si>
  <si>
    <t xml:space="preserve">Монтаж  коробки радиотрансляционной РОН </t>
  </si>
  <si>
    <t>СМР, ПИР, прочие затраты, не ограничиваясь перечисленным: Монтаж   коробки радиотрансляционной РОН ,  с учетом материалов, в том числе РОН.</t>
  </si>
  <si>
    <t xml:space="preserve">Устройство ограждения контейнера </t>
  </si>
  <si>
    <t>ПИР, СМР (включая стоимость материалов, сопутствующих работ, изготовление, доставку , монтаж, установку ограждения контейнера). Оформление исполнительной документации.</t>
  </si>
  <si>
    <t>Демонтаж оборудования</t>
  </si>
  <si>
    <t>Установка, монтаж и расшивка патч-панели 24 порта</t>
  </si>
  <si>
    <t>Установка, монтаж и расшивка патч-панели 12 портов</t>
  </si>
  <si>
    <t>пара</t>
  </si>
  <si>
    <t>Примечание</t>
  </si>
  <si>
    <t>Установка трубы /гофры, кабель- каналов, коробов ПВХ по конструкциям  Д до 25 мм/размером до 25х25мм</t>
  </si>
  <si>
    <t>Установка трубы /гофры, кабель каналов, коробов ПВХ по конструкциям Д до 63 мм/размером до 60х60мм</t>
  </si>
  <si>
    <t>Установка трубы /гофры, кабель каналов, коробов ПВХ по конструкциям Д более  63  мм/размером более 60х60мм</t>
  </si>
  <si>
    <t>ПИР, СМР. С учетом стоимости  материалов. Включает прокладку силового кабеля и кабеля заземления, не включает подключения и измерения.</t>
  </si>
  <si>
    <t>Прокладка металлорукава диаметром до 38мм</t>
  </si>
  <si>
    <t>Удельная стоимость за единицу (базовое значение) без НДС, руб.</t>
  </si>
  <si>
    <t>Наименование  работ</t>
  </si>
  <si>
    <t>-</t>
  </si>
  <si>
    <t>1 км кабеля</t>
  </si>
  <si>
    <t>1 км трассы кабеля</t>
  </si>
  <si>
    <t>№ п/п</t>
  </si>
  <si>
    <t>5.1</t>
  </si>
  <si>
    <t>5.2</t>
  </si>
  <si>
    <t>5.3</t>
  </si>
  <si>
    <t>Проведение предпроектных изысканий</t>
  </si>
  <si>
    <t>5.4</t>
  </si>
  <si>
    <t>5.5</t>
  </si>
  <si>
    <t>5.6</t>
  </si>
  <si>
    <t>5.7</t>
  </si>
  <si>
    <t>5.8</t>
  </si>
  <si>
    <t>5.9</t>
  </si>
  <si>
    <t>5.10</t>
  </si>
  <si>
    <t>5.11</t>
  </si>
  <si>
    <t>5.12</t>
  </si>
  <si>
    <t>5.13</t>
  </si>
  <si>
    <t>5.14</t>
  </si>
  <si>
    <t>5.15</t>
  </si>
  <si>
    <t>50% от стоимости монтажа</t>
  </si>
  <si>
    <t>ПИР, СМР. Применяется при необходимости монтажа ЩРЗ, ЩГ и ЩК с автоматами. С учетом стоимости оборудования и материалов.  Включает установку автоматов, прокладку силового кабеля длиной 20 м и кабеля заземления, установку ЩРЗ, подключение, измерения, стоимость оборудования ЩРЗ, ЩГ и ЩК с автоматами и прочих материалов для подключения.</t>
  </si>
  <si>
    <t>ПИР, ПНР, СМР включая устройство фундамента, установку металлоконструкций, VSAT,  монтаж систем электропитания, заземления,  и включение в транспортную сеть с учетом стоимости материалов (без учета стоимости оборудования). Оформление разрешительных документов с собственником здания на размещение оборудования.</t>
  </si>
  <si>
    <t>ПИР, СМР (включая стоимость патч-панели, сопутствующих работ). Установка, монтаж и расшивка патч-панели 24 порта.</t>
  </si>
  <si>
    <t>м2</t>
  </si>
  <si>
    <t>м</t>
  </si>
  <si>
    <t>Итого</t>
  </si>
  <si>
    <t>ПИР</t>
  </si>
  <si>
    <t>ВОК ёмкостью  до 8 волокон включительно</t>
  </si>
  <si>
    <t>СМР, включая (но не ограничиваясь) стоимость оконечных кабельных устройств, кроссировочного провода  и материалов, органайзеров (при необходимости),  установку боксов в распределительных шкафах. Проведение  всех измерений. Оформление исполнительной документации.</t>
  </si>
  <si>
    <t>3.4.1</t>
  </si>
  <si>
    <t>3.4.2</t>
  </si>
  <si>
    <t>ВОК ёмкостью более  8 до 16 волокон включительно</t>
  </si>
  <si>
    <t>ВОК ёмкостью  более 16 до 24 волокон включительно</t>
  </si>
  <si>
    <t>ВОК ёмкостью  более 24 до 32 волокон включительно</t>
  </si>
  <si>
    <t>ВОК ёмкостью более 32 до 48 волокон включительно</t>
  </si>
  <si>
    <t>ВОК ёмкостью более  48 волокон до 96 включительно</t>
  </si>
  <si>
    <t>для ж/б опор</t>
  </si>
  <si>
    <t xml:space="preserve">ПИР, СМР, включая: стоимость колодца ККС-4,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</si>
  <si>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 xml:space="preserve">ПИР, СМР, включая: стоимость колодца ККС-5,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</si>
  <si>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ПИР, СМР, включая: разработка грунта; стоимость колодца ККТМ-1  и других необходимых материалов,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t>
  </si>
  <si>
    <t>Выполнение кроссировочных работ</t>
  </si>
  <si>
    <t>СМР, включая (но не ограничиваясь)  кроссировочного провода  и материалов. Проведение  всех измерений. Оформление исполнительной документации.</t>
  </si>
  <si>
    <t>Расшивка кабеля с медными жилами на кроссе.</t>
  </si>
  <si>
    <t xml:space="preserve">Монтаж оптического кросса  (ШКОН, ШКОС) </t>
  </si>
  <si>
    <t>ёмкостью до 8 портов включительно</t>
  </si>
  <si>
    <t>ёмкостью более 8 до 16 портов включительно</t>
  </si>
  <si>
    <t>ёмкостью более 32 до 48 портов включительно</t>
  </si>
  <si>
    <t>ёмкостью более 48 до 96 портов включительно</t>
  </si>
  <si>
    <t>ёмкостью более 16 до 24 портов включительно</t>
  </si>
  <si>
    <t>ёмкостью более 24 до 32 портов включительно</t>
  </si>
  <si>
    <t>ПИР, СМР (включая стоимость патч-панели, сопутствующих работ). Установка, монтаж и расшивка патч-панели 12  портов.</t>
  </si>
  <si>
    <t>3.5.1</t>
  </si>
  <si>
    <t>3.5.2</t>
  </si>
  <si>
    <t>в грунтах групп 4-6</t>
  </si>
  <si>
    <t>в грунтах групп 1-3</t>
  </si>
  <si>
    <t>Примечания:</t>
  </si>
  <si>
    <t>3.6.1</t>
  </si>
  <si>
    <t>3.6.2</t>
  </si>
  <si>
    <t>3.6.3</t>
  </si>
  <si>
    <t xml:space="preserve">ПИР, СМР, включая: демонтаж ранее установленного колодца и его утилизация; стоимость нового колодца,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</si>
  <si>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в том числе стоимость ПИР</t>
  </si>
  <si>
    <t>ВОК ёмкостью 144 волокна</t>
  </si>
  <si>
    <t xml:space="preserve">ПИР, СМР, включая: стоимость колодца ККС-2,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</si>
  <si>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 xml:space="preserve">ПИР, СМР, включая: стоимость колодца ККС-3,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</si>
  <si>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Восстановление асфальтобетонных покрытий проезжей части</t>
  </si>
  <si>
    <t>Докладка каждого дополнительного канала кабельной канализации.</t>
  </si>
  <si>
    <t>Разработка основных предпроектных решений (включая перечень и стоимость работ).  Согласование предпроектных решений с Заказчиком. Согласование с Арендодателем и Клиентом: 
- размещения антенн и оборудования ; 
- трасс прокладки кабелей;
- схемы электроснабжения оборудования;
- Технических условий на электроснабжение.</t>
  </si>
  <si>
    <t xml:space="preserve">Настройка пролета РРС (юстировка антенн)
</t>
  </si>
  <si>
    <t xml:space="preserve">СМР, в том числе и не ограничиваясь перечисленным: демонтаж опор, транспортировка демонтированных опор на свалку или на склад Заказчика.  </t>
  </si>
  <si>
    <t>Проектно-изыскательские работы, получение разрешений, согласований, проведение экспертиз</t>
  </si>
  <si>
    <t>Изыскание потенциальных объектов, определение технической возможности для размещения оборудования</t>
  </si>
  <si>
    <t>объект</t>
  </si>
  <si>
    <t xml:space="preserve">Заключение договора аренды на объект для размещения оборудования (тех сопровождение). </t>
  </si>
  <si>
    <t xml:space="preserve"> Оформление по форме Заказчика, в соответствии с нормами действующего законодательства РФ, договора на размещение БС (аренды, услуг, иных форм договоров):
-сбор у арендодателя и предоставление Заказчику пакета документов для заключения договора, согласно требований Заказчика;
-подписание договора у всех заинтересованных сторон;
-сдача подписанного договора Заказчику. 
Письменное согласование от собственника возможности проведения работ по гарантийному письму до подписания договора.</t>
  </si>
  <si>
    <t xml:space="preserve">С оформлением Протокола лабораторных испытаний интенсивности электромагнитного поля и получение санитарно-эпидемиологических Заключений, в соответствии с результатами проведения экспертизы (оценки), на размещение РРЛ.
Разрабатывается с учетом расчета СИВ (суммарной интенсивности взаимодействия) от всех источников электромагнитных излучений радиочастотных устройств). 
Включает передачу материалов Рабочего проекта на строительство РЭС в управление Роспотребнадзора. Получение Санитарно-эпидемиологического и экспертного заключения территориального управления Роспотребнадзора по материалам проектной документации (форма Р1) с разрешением проектируемых решений.
В цену включены услуги подрядной организации по получению положительного Заключения, включая обязательные платежи.
</t>
  </si>
  <si>
    <r>
      <t>Проведение измерений
электромагнитного излучения от
РЭС Заказчика. Получение Санитарно-эпидемиологического и экспертного заключения тер.управления (ТУ) Роспотребнадзора с разрешением</t>
    </r>
    <r>
      <rPr>
        <b/>
        <sz val="12"/>
        <rFont val="Calibri"/>
        <family val="2"/>
        <charset val="204"/>
        <scheme val="minor"/>
      </rPr>
      <t xml:space="preserve"> эксплуатировать РЭС (форма  Р2)</t>
    </r>
  </si>
  <si>
    <r>
      <t xml:space="preserve">Выполнение работ по измерению электромагнитного излучения (ЭМИ) антенн РЭС Заказчика: 
-организация выезда представителей ТУ Роспотребнадзора для  измерения ЭМИ; 
-получение в Роспотребнадзоре разрешения на эксплуатацию (форма Р2);
-получение протокола измерений, заключения и </t>
    </r>
    <r>
      <rPr>
        <b/>
        <sz val="12"/>
        <rFont val="Calibri"/>
        <family val="2"/>
        <charset val="204"/>
        <scheme val="minor"/>
      </rPr>
      <t>разрешения на эксплуатацию</t>
    </r>
    <r>
      <rPr>
        <sz val="12"/>
        <rFont val="Calibri"/>
        <family val="2"/>
        <charset val="204"/>
        <scheme val="minor"/>
      </rPr>
      <t>. 
Расчет стоимости производится за объект в целом. В стоимость работ входят услуги по получению положительного Заключения на объект в целом, включая стоимость протокола измерений, содержащего результаты измерений ЭМИ по каждой антенне, экспертизу измерений и  разрешение на эксплуатацию.</t>
    </r>
  </si>
  <si>
    <t>Заключение разрабатывается специализированной организацией, имеющей разрешительную документацию на проведение данных работ. Позиция предусматривает: 
-сбор исходных данных для проведения поверочного расчета; 
-проведение поверочного расчета с целью определения возможности размещения дополнительных конструкций/оборудования Заказчика; 
- оформление и передачу Заказчику заключения о возможности размещения дополнительных конструкций/оборудования</t>
  </si>
  <si>
    <t>Расчет несущей способности антенной опоры с учетом доустанавливаемого оборудования и предоставление  заключения о несущей способности АМС, включая необходимые согласования</t>
  </si>
  <si>
    <t>Выполняется силами подрядчика, при условии наличия у него разрешительных документов на проведения данного вида работ, либо привлечение специализированной организации для проведения обследования и выпуска экспертного заключения, включая: 
- обследование технического состояния антенной опоры на предмет возможности размещения на ней дополнительных конструкций/оборудования Заказчика;
- проведение поверочного расчета с целью определения возможности размещения дополнительных конструкций/оборудования Заказчика;   
 проведение всех необходимых прочностных расчетов с выводами о возможности/не возможности использования обследуемого сооружения для нужд Заказчика
- оформление и передача Заказчику заключения о возможности размещения дополнительных конструкций/оборудования.   
-предоставление  Отчета с заключением и рекомендациями (в том числе отчет о вертикальности АМС).</t>
  </si>
  <si>
    <t>Строительно-монтажные и пуско-наладочные работы</t>
  </si>
  <si>
    <t>для объектов РРС (в том числе e-band)</t>
  </si>
  <si>
    <t>Может применяться  при наличии отдельного требования Заказчика</t>
  </si>
  <si>
    <t>Применяется только при наличии отдельного требования Заказчика</t>
  </si>
  <si>
    <t xml:space="preserve">Сборка и монтаж узла РРС на объекте с  антенной  Ø 0,3-0,6 м </t>
  </si>
  <si>
    <t>Монтаж на существующих конструкциях, включая затраты на доставку и все необходимые материалы (кабели питания, заземления, патч-корды, гофра и другие расходные материалы).
Монтаж  и ПНР  ODU, IDU, прокладка АФУ, кабелей питания, заземления, кроссировочных и коммутационных работ
Стоимость оборудования РРС не входит в данную расценку.</t>
  </si>
  <si>
    <t xml:space="preserve">Сборка и монтаж узла РРС на объекты с  антенной Ø 0,3-0,6 м </t>
  </si>
  <si>
    <t>Монтаж на проектируемых конструкциях включая (Цена включает затраты на монтажные материалы и доставку):
- Создание места для размещения антенны Радиорелейной станции на крыше, стене или парапете  стандартным креплением (включая доставку и монтаж,  стоимость трубостойки и всех сопутствующих материалов).
- Монтаж провода заземления либо заземление на существующий контур молниезащиты
Монтаж  и ПНР  ODU, IDU, прокладка АФУ, кабелей питания, заземления, кроссировочных и коммутационных работ
Стоимость оборудования РРС не входит в данную расценку.</t>
  </si>
  <si>
    <t xml:space="preserve">Сборка и монтаж узла РРС на объекте с  антенной  Ø 0,9-1,2 м </t>
  </si>
  <si>
    <t xml:space="preserve">Сборка и монтаж узла РРС на объекте с  антенной Ø 0,9-1,2 м </t>
  </si>
  <si>
    <t>Позиция предусматривает:
 - настройку пролета (юстировка антенн), тестирование оборудования и каналов в соответствии с рекомендациями фирмы-производителя и требованиями Заказчика;
- подготовку комплекта документов по результатам настройки и тестирования (Акт).</t>
  </si>
  <si>
    <t>Применяется в случае заказа комплекса работ на станционной стороне.
 Состав работ в соответствии с рабочей документацией. 
Позиция предусматривает: 
- установку и крепление оборудования БС; 
- заземление оборудования БС (включая, при необходимости, изготовление кабелей); 
- разделку и подключение (при необходимости изготовление) проводов и кабелей к оборудованию БС; 
- прокладку и крепление проводов и кабелей, используемых при монтаже оборудования БС; 
- разделку и подключение проводов и кабелей к системе электропитания; 
- разделку и подключение проводов и кабелей на кроссе (включая монтаж плинтов); 
- маркировку оборудования БС (согласно требованиям Заказчика); 
- маркировку автоматов защиты оборудования БС (согласно требованиям Заказчика); 
- маркировку проводов и кабелей (согласно требованиям Заказчика); 
- маркировку кроссового оборудования (согласно требованиям Заказчика); 
- включение электропитания и тестирование согласно требованиям производителя оборудования, указанным в инструкции по монтажу; 
- загрузку конфигурационных файлов на сетевой элемент; 
 -подготовку исполнительной документации; 
- тестирование и сдача-приемка сетевого элемента по утверждённой Заказчиком процедуре Сдачи-Приёмки; Результат работы: 
- новый сетевой элемент полностью подготовлен к интеграции в сетевое окружение и сдан Заказчику по утвержденной процедуре.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</si>
  <si>
    <t>Позиция предусматривает: 
- установку и крепление оборудования; 
- прокладку и крепление проводов и кабелей, используемых при монтаже оборудования БС; 
- разделку и подключение проводов и кабелей к системе электропитания; 
- маркировку оборудования (согласно требованиям Заказчика); 
- юстировка абонентского блока; 
- включение электропитания и тестирование согласно требованиям производителя оборудования, указанным в инструкции по монтажу,
 -подготовку исполнительной документации.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</si>
  <si>
    <t>5.16</t>
  </si>
  <si>
    <t>5.17</t>
  </si>
  <si>
    <t>для работ по созданию инфраструктуры</t>
  </si>
  <si>
    <t>5.18</t>
  </si>
  <si>
    <t>Монтаж АМС, в т.ч. металлоконструкция  (включая лестницу, заспинное ограждение, молниезащиту, светоограждение)</t>
  </si>
  <si>
    <t>Комплекс работ по изготовлению объекта, включая:
Приобретение. Доставка на площадку строительства БС. Сборка. Монтаж на фундаменте  или с использованием трубостоек, Подключение к системе молниезащиты и заземления БС. (включая все расходные материалы). Предоставление исполнительной документации, согласно требований Заказчика.</t>
  </si>
  <si>
    <t xml:space="preserve"> высотой 11-21 м</t>
  </si>
  <si>
    <t xml:space="preserve"> высотой 22- 26 м</t>
  </si>
  <si>
    <t>высотой 27 -30 м</t>
  </si>
  <si>
    <t>высотой 31 -40 м</t>
  </si>
  <si>
    <t>5.19</t>
  </si>
  <si>
    <t>Строительство контура заземления</t>
  </si>
  <si>
    <t>Прочие работы</t>
  </si>
  <si>
    <t>5.21</t>
  </si>
  <si>
    <t>Компенсация за использование автовышки для необслуживаемых АМС.</t>
  </si>
  <si>
    <t xml:space="preserve"> для АМС высотой до 30 м</t>
  </si>
  <si>
    <t xml:space="preserve"> для АМС высотой  от 30 до 40 м</t>
  </si>
  <si>
    <t xml:space="preserve"> для АМС высотой более 40 м</t>
  </si>
  <si>
    <t>5.22</t>
  </si>
  <si>
    <t>Использование альпиниста</t>
  </si>
  <si>
    <t>Оплата за манипулятор и организацию "заставки" для проведения работ автовышки (мигающая стрелка, знаки, конуса, машина сопровождения и т.д.), оплата производится за одну смену по факту выполнения работ. Позиция применяется только для необслуживаемых АМС</t>
  </si>
  <si>
    <t>смена</t>
  </si>
  <si>
    <t xml:space="preserve">Предусмотрено использование альпиниста одну рабочую смену (8 часов) без учета времени в пути. </t>
  </si>
  <si>
    <t>Применяется при наличии обоснования для использования</t>
  </si>
  <si>
    <t>ПИР, СМР, прочие, не ограничиваясь перечисленным:  устройство, при необходимости, отверстия в стене с  заделкой (с установкой гильз),  устройство гнезд для подрозетников с восстановлением отделки стен, с учетом стоимости  материалов. Проверка. Оформление исполнительной документации.</t>
  </si>
  <si>
    <t>для объектов УЦН и спутниковой связи</t>
  </si>
  <si>
    <t>Установка, монтаж, ПНР точки доступа УЦН ( Wi-Fi)</t>
  </si>
  <si>
    <t>5.23</t>
  </si>
  <si>
    <t>Стоимость с учетом определения технологических решений монтажа на ответной части (существующей станции привязки)</t>
  </si>
  <si>
    <t>п.м. перехода</t>
  </si>
  <si>
    <t>Проектно-изыскательские работы (ПИР)</t>
  </si>
  <si>
    <t xml:space="preserve">ПИР'СКС </t>
  </si>
  <si>
    <t>ПИР: Разработка проектной документации, получение необходимых ТУ, согласований, разработка исполнительной документации.</t>
  </si>
  <si>
    <t>1 порт</t>
  </si>
  <si>
    <t>Обследование объекта</t>
  </si>
  <si>
    <t>Отчёт о выполнении ППР (включая эскизный проект, схему прокладки кабельных линий, перечень объемов работ), определение технической возможности и стоимости. Определение перечня необходимых согласующих организаций.</t>
  </si>
  <si>
    <t>1 объект</t>
  </si>
  <si>
    <t xml:space="preserve"> Монтаж кабельных трасс</t>
  </si>
  <si>
    <t>Прокладка и монтаж  кабель каналов, коробов ПВХ по конструкциям размером  100Х60</t>
  </si>
  <si>
    <t xml:space="preserve">Демонтаж кабель каналов, коробов ПВХ </t>
  </si>
  <si>
    <t>СМР, демонтаж (разборка/сборка) кабель каналов, комплектующих (крышки, разделительные перегородки), включая сопутствующие работы.</t>
  </si>
  <si>
    <t>Прокладка и монтаж трубы (жесткая оцинкованная) по конструкциям Д до 50 мм</t>
  </si>
  <si>
    <t xml:space="preserve">Прокладка и монтаж гофры, по конструкциям Д до 50 мм </t>
  </si>
  <si>
    <t xml:space="preserve">Демонтаж труб, гофры </t>
  </si>
  <si>
    <t>СМР, демонтаж, включая сопутствующие работы.</t>
  </si>
  <si>
    <t>Прокладка и монтаж кабельных ( в т.ч. перфорированных, металлических) лотков до 200 мм, со всеми комплектующими (крышка, заглушки, повороты, соединительные элементы и прочее)</t>
  </si>
  <si>
    <t>Прокладка и монтаж кабельных ( в т.ч.  перфорированных, металлических) лотков до 400 мм, со всеми комплектующими (крышка, заглушки, повороты, соединительные элементы и прочее)</t>
  </si>
  <si>
    <t>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стоимость основных и  крепежных материалов.</t>
  </si>
  <si>
    <t>Прокладка и монтаж кабельных ( в т.ч.  перфорированных, металлических) лотков до 600 мм, со всеми комплектующими (крышка, заглушки, повороты, соединительные элементы и прочее)</t>
  </si>
  <si>
    <t xml:space="preserve">Прокладка кабеля </t>
  </si>
  <si>
    <t>Демонтаж кабеля витая пара из короба, лотка, кабельного канала, гофры и т.д.</t>
  </si>
  <si>
    <t xml:space="preserve">Демонтаж силового кабеля (провода)  из короба, лотка, кабельного канала, гофры и т.д. </t>
  </si>
  <si>
    <t>Штробление стен и заделка борозды</t>
  </si>
  <si>
    <t>СМР, независимо от материалов поверхности, включая сопутствующие работы</t>
  </si>
  <si>
    <t>1м борозды</t>
  </si>
  <si>
    <t>м.</t>
  </si>
  <si>
    <t>Монтаж информационных розеток</t>
  </si>
  <si>
    <t xml:space="preserve"> Установка, монтаж, подключение  розеток RJ45, RJ12, RG11 (скрытый монтаж)</t>
  </si>
  <si>
    <t xml:space="preserve"> СМР, установка, монтаж информационной розетки в стену, независимо от материалов поверхности, включая и не ограничиваясь перечисленным:  устройство  отверстия в стене с  заделкой,  устройство гнезд для подрозетников с восстановлением отделки стен, установкой розетки, стоимость основных и  крепежных материалов.</t>
  </si>
  <si>
    <t>Установка, монтаж, подключение  розеток RJ45, RJ12, RG11 (открытый монтаж)</t>
  </si>
  <si>
    <t>Установка, монтаж, подключение  розеток RJ45, RJ12, RG11 в/на короб/кабель канал</t>
  </si>
  <si>
    <t xml:space="preserve"> СМР, включая и не ограничиваясь перечисленным: установка, монтаж информационной розетки в/на короб/кабель-канал (мини колонна), стоимость основных и крепежных материалов.</t>
  </si>
  <si>
    <t>Демонтаж и отключение розетки</t>
  </si>
  <si>
    <t>СМР, демонтаж и отключение информационной розетки</t>
  </si>
  <si>
    <t>Обжим коннектора RJ11, RJ45</t>
  </si>
  <si>
    <t>СМР монтаж коннектора RJ11, RJ45, включая стоимость основных материалов (коннектор, колпачок).</t>
  </si>
  <si>
    <t>Обжим коннектора BNC</t>
  </si>
  <si>
    <t>СМР монтаж коннектора BNC, включая стоимость основных и крепежных материалов.</t>
  </si>
  <si>
    <t xml:space="preserve"> Монтаж силового оборудования</t>
  </si>
  <si>
    <t>Установка автоматического выключателя</t>
  </si>
  <si>
    <t>Установка и подключение автоматического  выключателя (220В,50Гц), с номинальным током до 63 А во вводно-распределительном устройстве здания, включая стоимость основных и крепежных материалов.</t>
  </si>
  <si>
    <t>СМР, сборка монтаж навесного бокса (щита) не укомплектованного автоматическими выключателями, независимо от материала поверхности, включая  стоимость основных и крепежных материалов.</t>
  </si>
  <si>
    <t>Установка, монтаж, подключение розетки, выключателя (скрытый монтаж)</t>
  </si>
  <si>
    <t xml:space="preserve"> СМР, Установка, монтаж розетки, выключателя в стену, независимо от материалов поверхности, включая и не ограничиваясь перечисленным: устройство  отверстия в стене с  заделкой,  устройство гнезд для подрозетников с восстановлением отделки стен, стоимость основных и  крепежных материалов.</t>
  </si>
  <si>
    <t xml:space="preserve"> Установка, монтаж , подключение розетки, выключателя (открытый монтаж)</t>
  </si>
  <si>
    <t>Устанвока,монтаж, подключение розетки, выключателя в/на короб/кабель канал</t>
  </si>
  <si>
    <t>СМР, включая и не ограничиваясь перечисленным: установка, монтаж розетки, выключателя в/на коробе/кабель-канале (мини колонне), стоимость основных и крепежных материалов.</t>
  </si>
  <si>
    <t xml:space="preserve">Демонтаж розетки/выключателя </t>
  </si>
  <si>
    <t>СМР, демонтаж и отключение розетки/выключателя</t>
  </si>
  <si>
    <t>Установка Разветвительной коробки</t>
  </si>
  <si>
    <t>СМР: Монтаж и расключение разветвительной коробки, включая стоимость основных и  крепежных материалов.</t>
  </si>
  <si>
    <t>Монтаж электрического счетчика</t>
  </si>
  <si>
    <t>Монтаж электрического счетчика, включая стоимость основных и  крепежных материалов.</t>
  </si>
  <si>
    <t xml:space="preserve">Монтаж шины заземления  </t>
  </si>
  <si>
    <t>СМР, монтаж шины заземления (ГЗШ), подключение к контору заземления, маркировка, с учетом стоимости крепежных изделий.</t>
  </si>
  <si>
    <t>Монтаж патч-панели 24 портов /кросс-панели в телекоммуникационный шкаф (стойку)</t>
  </si>
  <si>
    <t xml:space="preserve"> СМР,  установка, монтаж патч-панели 24 портов/кросс-панели  в телекоммуникационный шкаф (стойку), включая стоимость основных и  крепежных материалов.</t>
  </si>
  <si>
    <t>Монтаж патч-панели 48 порта /кросс-панели в телекоммуникационный шкаф (стойку)</t>
  </si>
  <si>
    <t xml:space="preserve"> СМР,  установка, монтаж патч-панели 48 порта /кросс-панели телекоммуникационный шкаф (стойку), включая стоимость основных и  крепежных материалов.</t>
  </si>
  <si>
    <t>Монтаж оборудования в существующий телекоммуникационный шкаф/стойку *</t>
  </si>
  <si>
    <t xml:space="preserve">СМР. Установка коммутатора  доступа, VoIP шлюза до 48 портов FXO/ FXS, платы расширения, коммутатора агрегации, оптического мультиплексора (4хЕ1, 2хFE), медиаконвертера, ИБП. СМР, ПНР, включая  монтаж SFP и стоимость материалов и кабеля, без учета стоимости оборудования. Монтаж оборудования   в существующую стойку (шкаф), подключение  электропитания от существующего источника питания; подключение к каналообразующему оборудованию, преднастройка/настройка.  </t>
  </si>
  <si>
    <t>1-я 'ед. оборудования</t>
  </si>
  <si>
    <t xml:space="preserve">пара </t>
  </si>
  <si>
    <t>Монтаж медножильных  патч-кордов</t>
  </si>
  <si>
    <t>Монтаж, коммутация, медножильных  патч-кордов до 5 м., включая стоимость основных и крепежных материалов.</t>
  </si>
  <si>
    <t>Маркировка розетки и порта на патч панели</t>
  </si>
  <si>
    <t>Сертификация и тестирование</t>
  </si>
  <si>
    <t xml:space="preserve">Тестирование соединений UTP, STP на соответствие категории 5e,6e </t>
  </si>
  <si>
    <t xml:space="preserve"> СМР, с учетом сопутствующих работ измерительными приборами, составление отчета измерений и сертификации,
Внесение данных в исполнительную документацию.</t>
  </si>
  <si>
    <t xml:space="preserve">порт /направление </t>
  </si>
  <si>
    <t>Пусконаладочные работы  по электромонтажным работам</t>
  </si>
  <si>
    <t xml:space="preserve"> Укладка антистатического  линолеума </t>
  </si>
  <si>
    <t>СМР, Укладка антистатического, токопроводящего линолеума с проваркой швов, медной лентой, устройством заземления, включая подготовку поверхности к производству работ, стоимость основных и  расходных материалов.</t>
  </si>
  <si>
    <t xml:space="preserve">Монтаж фальшпола </t>
  </si>
  <si>
    <t>СМР, устройство, монтаж фальшпола, подготовка поверхности, установка конструкций основания, укладка плит, включая стоимость основных и расходных материалов.</t>
  </si>
  <si>
    <t>Демонтаж/монтаж плит фальшпола</t>
  </si>
  <si>
    <t>Демонтаж/монтаж плит фальш пола,  частичная разборка и сборка устроенных конструкций</t>
  </si>
  <si>
    <t>Демонтаж/монтаж фальшпотолка (Реечного типа/Амстронг)</t>
  </si>
  <si>
    <t xml:space="preserve">СМР, частичная разборка и сборка устроенных конструкций, включая сопутствующие работы. </t>
  </si>
  <si>
    <t>Только плитки</t>
  </si>
  <si>
    <t>Монтаж оптических  патч-кордов</t>
  </si>
  <si>
    <t xml:space="preserve">Организация АРМ </t>
  </si>
  <si>
    <t>Монтаж/установка автоматизированного рабочего места (АРМ) (без учета настройки и тестирования)</t>
  </si>
  <si>
    <t xml:space="preserve">СМР: Монтаж АРМ  в составе:  монитор, системный блок,/моноблок, блок бесперебойного питания, клавиатура и/или мышь, включая их установку, подключение к сети электропитания, сети ЛВС. С учетом стоимости работ, стоимости крепежных  материалов и патч-корда. </t>
  </si>
  <si>
    <t>1 АРМ</t>
  </si>
  <si>
    <t>Установка/замена блока бесперебойного источника питания под автоматизированное рабочее место (АРМ)</t>
  </si>
  <si>
    <t>СМР: Установка/замена блока бесперебойного источника питания под автоматизированное рабочее место (АРМ), подключение к сети электропитания.</t>
  </si>
  <si>
    <t>1 устройство</t>
  </si>
  <si>
    <t>Монтаж/установка периферийного устройства (с учетом настройки и тестирования)</t>
  </si>
  <si>
    <t xml:space="preserve">СМР: Монтаж периферийного устройства (Сканер, принтер, копир, плоттер, МФУ),  подключение к сети электропитания, сети ЛВС, настройка, тестирование.  С учетом стоимости работ по прокладке патч-корда,  стоимости крепежных  материалов и патч-корда. </t>
  </si>
  <si>
    <t xml:space="preserve">Демонтаж АРМ/периферийного устройства </t>
  </si>
  <si>
    <t xml:space="preserve">Настройка и тестирование автоматизированного рабочего места (АРМ). </t>
  </si>
  <si>
    <t>Монтаж/установка телевизионной панели до 55 дюймов</t>
  </si>
  <si>
    <t xml:space="preserve">СМР: В том числе включая и не ограничиваясь перечисленным: монтаж/установка телевизионной панели размером диагонали до 55 дюймов, разметка и сверление отверстий, установка кронштейна, завинчивание винтов до проектного усилия, коммутация, подключение к сети электропитания. </t>
  </si>
  <si>
    <t>Монтаж/установка телевизионной панели свыше 55 дюймов</t>
  </si>
  <si>
    <t>СМР: В том числе включая и не ограничиваясь перечисленным: монтаж/установка телевизионной панели размером диагонали свыше 55 дюймов, разметка и сверление отверстий, установка кронштейна, завинчивание винтов до проектного усилия, коммутация, подключение к сети электропитания.</t>
  </si>
  <si>
    <t>Установка/подключение телефонного аппарата</t>
  </si>
  <si>
    <t>Предустановка/установка программного обеспечения Заказчика, 'проверка наличия физического соединения; настройка сетевых параметров; заведение в домен (например, посредством запуска заранее подготовленного скрипта);
 проверка связности со шлюзом по умолчанию (пинг из «черного окна», cmd);
проверка доступа в локальным ресурсам Заказчика (по инструкции);
 проверка доступа в внешним ресурсам Интернет (по инструкции);
 настройка подключения к сетевым принтерам (или по инструкции или посредством запуска скрипта);
 проверка сетевой печати;
 настройка почтового клиента (по инструкции или посредством запуска скрипта);
 проверка работы электронной почты – отправка/ получение тестового сообщения по инструкции.</t>
  </si>
  <si>
    <t>1.1.1</t>
  </si>
  <si>
    <t>порт</t>
  </si>
  <si>
    <t>1.1.2</t>
  </si>
  <si>
    <t>1.1.3</t>
  </si>
  <si>
    <t>1.2</t>
  </si>
  <si>
    <t>1.2.1</t>
  </si>
  <si>
    <t>1.3</t>
  </si>
  <si>
    <t>1.3.1</t>
  </si>
  <si>
    <t>1.3.2</t>
  </si>
  <si>
    <t>Строительство широкополосных (СКТВ) ДРС (с учётом полного перечня расходных и монтажных материалов, за исключением работ по установке и шкафов)</t>
  </si>
  <si>
    <t>Получение акта разграничения балансовой принадлежности</t>
  </si>
  <si>
    <t>Получение акта разграничения балансовой принадлежности и эксплуатационной ответственности сторон.
Позиция предусматривает:
- оформление (по форме электроснабжающей организации или Заказчика) акта разграничения балансовой принадлежности и эксплуатационной ответственности сторон;
 - оплата за подготовку и выдачу акта разграничения балансовой принадлежности и эксплуатационной ответственности сторон сетевой организации;
- предоставление акта Заказчику.</t>
  </si>
  <si>
    <t>акт</t>
  </si>
  <si>
    <t>Получение ТУ на электроснабжение</t>
  </si>
  <si>
    <t>Получение ТУ на электроснабжение. Позиция предусматривает обследование площадки под монтаж и определение возможности технологического присоединения, точки подключения, получение ТУ у Арендодателя и передачу его Заказчику для подписания, подписание ТУ  у Арендодателя (в срок до  5 дней), включая оплату услуг по получению  ТУ.</t>
  </si>
  <si>
    <t>ТУ</t>
  </si>
  <si>
    <t>Проведение приемо-сдаточных испытаний электроустановок</t>
  </si>
  <si>
    <t>Проведение приемо-сдаточных испытаний электроустановок объекта сети радиодоступа с оформлением технического отчета установленной формы. Позиция предусматривает организацию приемо-сдаточных испытаний, проведение всех необходимых измерений, оформление протоколов измерений для подготовки и передачи Заказчику отчета установленной органами Ростехнадзора формы.
Цена указывается за отчет установленной формы, включает затраты на организацию и проведение измерений, оформление комплекта необходимых документов.</t>
  </si>
  <si>
    <t>отчёт</t>
  </si>
  <si>
    <t>Проведение измерений сопротивления изоляции электрических кабелей и сопротивление переходных контактов связей с заземлителями подъездных усилителей</t>
  </si>
  <si>
    <t>Проведение измерений сопротивления изоляции электрических кабелей и сопротивление переходных контактов связей с заземлителями подъездных усилителей с оформлением протоколов на здание.</t>
  </si>
  <si>
    <t>Обновление программного обеспечения оборудования</t>
  </si>
  <si>
    <t>Монтаж оптических кроссовых шкафов</t>
  </si>
  <si>
    <t>Монтаж оптических  патч-кордов (включая стоимость патч-корда, монтаж, с учётом расходных и монтажных материалов) до 50 м.</t>
  </si>
  <si>
    <t>Прокладка и монтаж силового кабеля ёмкостью до 5х16 мм² по опорам/конструкциям/стенам, включая внутриобъектовую прокладку для различных подключений</t>
  </si>
  <si>
    <t>Прокладка и монтаж силового кабеля ёмкостью до 4х6 мм² по опорам/конструкциям/стенам, включая внутриобъектовую прокладку для различных подключений</t>
  </si>
  <si>
    <t>порт 1-го каскада</t>
  </si>
  <si>
    <t xml:space="preserve"> Прокладка и монтаж ВОК в кабельной канализации, включая установку консолей в колодцах  (при необходимости), внутриобъектовые работы, монтаж кабельростов, стоек, оптических кроссов</t>
  </si>
  <si>
    <t>3.1.1</t>
  </si>
  <si>
    <t>3.1.2</t>
  </si>
  <si>
    <t>3.1.3</t>
  </si>
  <si>
    <t>3.2.1</t>
  </si>
  <si>
    <t>3.2.2</t>
  </si>
  <si>
    <t>3.2.3</t>
  </si>
  <si>
    <t xml:space="preserve"> Прокладка и монтаж ВОК по существующим опорам (трубостойкам, между зданиями)</t>
  </si>
  <si>
    <t>3.3.1</t>
  </si>
  <si>
    <t>3.3.2</t>
  </si>
  <si>
    <t>3.3.3</t>
  </si>
  <si>
    <t>ПИР, СМР: оборудования OLT, коммутатора концентрации, подключение к питанию, кроссировка на оптический кросс, включая стоимость расходных материалов, кабелей и комплектующих, оформление исполнительной документации. (Все работы производятся в существующих стойках и шкафах).</t>
  </si>
  <si>
    <t>Организация оптической абонентской линии в кабельной канализации</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</si>
  <si>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50м</t>
  </si>
  <si>
    <t>1 линия</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</si>
  <si>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100м</t>
  </si>
  <si>
    <t>3.5.3</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</si>
  <si>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150м</t>
  </si>
  <si>
    <t>3.5.4</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</si>
  <si>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200м</t>
  </si>
  <si>
    <t>3.5.5</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</si>
  <si>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250м</t>
  </si>
  <si>
    <t>3.5.6</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</si>
  <si>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300м</t>
  </si>
  <si>
    <t>3.5.7</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</si>
  <si>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350м</t>
  </si>
  <si>
    <t>3.5.8</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</si>
  <si>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400м</t>
  </si>
  <si>
    <t>Организация оптической абонентской линии в грунте</t>
  </si>
  <si>
    <t>3.6.4</t>
  </si>
  <si>
    <t>3.6.5</t>
  </si>
  <si>
    <t>3.6.6</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</si>
  <si>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300м</t>
  </si>
  <si>
    <t>3.6.7</t>
  </si>
  <si>
    <t>3.6.8</t>
  </si>
  <si>
    <t>Организация оптической абонентской линии по воздушным линиям связи (ВЛС)</t>
  </si>
  <si>
    <t>1 ед. оборудования</t>
  </si>
  <si>
    <t>1 га</t>
  </si>
  <si>
    <t>км</t>
  </si>
  <si>
    <t>4.1.1</t>
  </si>
  <si>
    <t>4.1.2</t>
  </si>
  <si>
    <t>4.1.5</t>
  </si>
  <si>
    <t>4.1.6</t>
  </si>
  <si>
    <t>4.2.1</t>
  </si>
  <si>
    <t>4.2.2</t>
  </si>
  <si>
    <t>4.2.3</t>
  </si>
  <si>
    <t>4.2.4</t>
  </si>
  <si>
    <t>4.2.5</t>
  </si>
  <si>
    <t>4.2.6</t>
  </si>
  <si>
    <t>4.2.7</t>
  </si>
  <si>
    <t>4.3.1</t>
  </si>
  <si>
    <t>4.3.2</t>
  </si>
  <si>
    <t>4.3.3</t>
  </si>
  <si>
    <t>4.3.4</t>
  </si>
  <si>
    <t>4.3.5</t>
  </si>
  <si>
    <t>4.3.6</t>
  </si>
  <si>
    <t>4.3.7</t>
  </si>
  <si>
    <t>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t>
  </si>
  <si>
    <t>Монтаж/Замена патч-корда с монтажом/заменой SFP модуля (при необходимости) при длине патч-корда свыше 3 м до 10 м включительно</t>
  </si>
  <si>
    <t>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t>
  </si>
  <si>
    <t>СМР, Прочие затраты:  сварка одного волокна (точка сварки), все виды измерений, тестирований, паспортизация (не ограничиваясь перечисленным: в электронном виде, Excel-формат для рефлектограмм, протоколы, схемы разварки), монтаж/перемонтаж муфты/кросса для переварки волокон, включая стоимость основных и расходных материалов, в том числе для герметизации муфты (при необходимости),  стоимость переездов из точки измерений 1 (откуда ведется измерение) в точку измерений 2 (где находится источник), другие транспортные и все прочие расходы.</t>
  </si>
  <si>
    <t>5.5.1</t>
  </si>
  <si>
    <t>5.5.2</t>
  </si>
  <si>
    <t>Монтаж уличного шкафа распределительного (ШР)</t>
  </si>
  <si>
    <t>6.1</t>
  </si>
  <si>
    <t>6.2</t>
  </si>
  <si>
    <t>6.3</t>
  </si>
  <si>
    <t>6.4</t>
  </si>
  <si>
    <t>6.5</t>
  </si>
  <si>
    <t>6.6</t>
  </si>
  <si>
    <t>6.7</t>
  </si>
  <si>
    <t>6.8</t>
  </si>
  <si>
    <t>6.9</t>
  </si>
  <si>
    <t>1 коммутатор</t>
  </si>
  <si>
    <t>6.10</t>
  </si>
  <si>
    <t>6.11</t>
  </si>
  <si>
    <t>6.12</t>
  </si>
  <si>
    <t>6.13</t>
  </si>
  <si>
    <t>6.14</t>
  </si>
  <si>
    <t>6.15</t>
  </si>
  <si>
    <t>6.16</t>
  </si>
  <si>
    <t>6.17</t>
  </si>
  <si>
    <t>6.18</t>
  </si>
  <si>
    <t>6.19</t>
  </si>
  <si>
    <t>6.20</t>
  </si>
  <si>
    <t>ПИР, СМР, Прочие затраты, не ограничиваясь перечисленным: прокладка и монтаж кабеля по трубе/коробу/гофре/металлорукаве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</si>
  <si>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6.21</t>
  </si>
  <si>
    <t>ПИР, СМР, Прочие затраты, не ограничиваясь перечисленным: прокладка трубы/короба/гофры, прокладка и монтаж кабеля по трубе/коробу/гофре с устройством, при необходимости, отверстий в стенах  с заделкой (с установкой гильз), с учетом стоимости трубы/короба/гофры,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</si>
  <si>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6.22</t>
  </si>
  <si>
    <t>ПИР, СМР, Прочие затраты, не ограничиваясь перечисленным: прокладка металлорукава, прокладка и монтаж кабеля по металлорукаву с устройством, при необходимости, отверстий в стенах  (с установкой гильз),  с заделкой,  с учетом стоимости металлорукава,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</si>
  <si>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6.23</t>
  </si>
  <si>
    <t>ПИР, СМР, Прочие затраты, не ограничиваясь перечисленным: прокладка и монтаж кабеля скобами по стене,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</si>
  <si>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6.24</t>
  </si>
  <si>
    <t>ПИР, СМР, Прочие затраты, не ограничиваясь перечисленным: прокладка и монтаж кабеля по борозде с креплением скобами, с устройством и заделкой борозды с финишной отделкой,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</si>
  <si>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6.25</t>
  </si>
  <si>
    <t>6.26</t>
  </si>
  <si>
    <t>6.27</t>
  </si>
  <si>
    <t>6.28</t>
  </si>
  <si>
    <t>6.29</t>
  </si>
  <si>
    <t>6.30</t>
  </si>
  <si>
    <t xml:space="preserve">Прокладка и монтаж кабеля типа UTP/FTP методом воздушного перехода с оконцовкой коннектором типа RJ </t>
  </si>
  <si>
    <t>ПИР, СМР, Прочие затраты, не ограничиваясь перечисленным: прокладка и монтаж кабеля методом ВП с учетом разделок, оконцовки с устройством, при необходимости, отверстий в конструкциях  с заделкой (с установкой гильз), с учетом стоимости  кабеля,  коннектора, прочих материалов.   Оформление исполнительной документации.</t>
  </si>
  <si>
    <t>6.31</t>
  </si>
  <si>
    <t xml:space="preserve">Сборка и монтаж базовой радиостанции на проектируемых конструкциях с их монтажом  </t>
  </si>
  <si>
    <t xml:space="preserve">СМР, ПИР, Прочие затраты, в том числе ПНР, не ограничиваясь перечисленным: установка опорных конструкций (мачта) на крыше, стене или парапете(включая стоимость мачты с креплениями), монтаж антенны на мачте с юстировкой, монтаж выносного приемника, заземление, монтаж, настройка базовой станции, прокладка коаксиального кабеля от антенны до выносного приемника, включая стоимость основных и вспомогательных материалов. 
Стоимость оборудования данной расценкой не учтена. Прокладка и монтаж кабелей типа ВВГ и типа UTP/FTP данной расценкой не учтены. </t>
  </si>
  <si>
    <t>6.32</t>
  </si>
  <si>
    <t>Сборка и монтаж базовой радиостанции на существующих конструкциях</t>
  </si>
  <si>
    <t xml:space="preserve">СМР, ПИР, Прочие затраты, в том числе ПНР, не ограничиваясь перечисленным:  монтаж антенны на существующей мачте/стойке с юстировкой, монтаж выносного приемника, заземление, монтаж, настройка базовой станции, прокладка коаксиального кабеля от антенны до выносного приемника, включая стоимость основных и вспомогательных материалов. 
Стоимость оборудования данной расценкой не учтена. Прокладка и монтаж кабелей типа ВВГ и типа UTP/FTP данной расценкой не учтены. </t>
  </si>
  <si>
    <t>6.33</t>
  </si>
  <si>
    <t xml:space="preserve">Монтаж оборудования Wi-Fi внешнего размещения (Outdoor) 
</t>
  </si>
  <si>
    <t>6.34</t>
  </si>
  <si>
    <t>6.35</t>
  </si>
  <si>
    <t>6.36</t>
  </si>
  <si>
    <t>6.37</t>
  </si>
  <si>
    <t>Радиофикация подъездов в случае более 1-ого подъезда в доме</t>
  </si>
  <si>
    <t>ПИР, СМР, прочие, не ограничиваясь перечисленным: прокладка и монтаж кабеля по трубе/коробу/гофре от установленного оборудования,  с учетом стоимости разделки,  с устройством, при необходимости, отверстий в стенах  с заделкой (с установкой гильз),  с учетом стоимости кабеля, прочих материалов.  Оформление исполнительной документации.</t>
  </si>
  <si>
    <t>подъезд</t>
  </si>
  <si>
    <t>6.38</t>
  </si>
  <si>
    <t>6.39</t>
  </si>
  <si>
    <t>6.40</t>
  </si>
  <si>
    <t>6.41</t>
  </si>
  <si>
    <t>6.42</t>
  </si>
  <si>
    <t>6.43</t>
  </si>
  <si>
    <t>6.44</t>
  </si>
  <si>
    <t>Прокладка и монтаж коаксиального кабеля по установленным конструкциям (трубам, коробам и т.д.)</t>
  </si>
  <si>
    <t>СМР, ПИР включая, не ограничиваясь перечисленным:  установку делителей, ответвителей, с учетом стоимости всех материалов (включая стоимость коаксиального кабеля любого типа), прочие, оформление разрешительных документов, исполнительной документации.</t>
  </si>
  <si>
    <t>6.45</t>
  </si>
  <si>
    <t>Прокладка и монтаж коаксиального кабеля с установкой конструкций (труб, коробов и т.д.)</t>
  </si>
  <si>
    <t>СМР, ПИР включая, не ограничиваясь перечисленным:  установку делителей, ответвителей, труб, коробов, кабель-каналов и др., с учетом стоимости всех материалов (включая стоимость коаксиального кабеля любого типа), прочие, оформление разрешительных документов, исполнительной документации.</t>
  </si>
  <si>
    <t>6.46</t>
  </si>
  <si>
    <t>6.47</t>
  </si>
  <si>
    <t>Монтаж этажного оповещателя 30В</t>
  </si>
  <si>
    <t>СМР, ПИР, прочие затраты, не ограничиваясь перечисленным: Монтаж этажного оповещателя 30В, без стоимости оборудования, с учетом материалов.</t>
  </si>
  <si>
    <t>6.48</t>
  </si>
  <si>
    <t>Монтаж рупорного громкоговорителя 100В</t>
  </si>
  <si>
    <t>СМР, ПИР, прочие затраты, не ограничиваясь перечисленным: Монтаж рупорного громкоговорителя 100В, без стоимости оборудования, с учётом материалов.</t>
  </si>
  <si>
    <t>6.49</t>
  </si>
  <si>
    <t>Монтаж оборудования ГО и ЧС</t>
  </si>
  <si>
    <t>ПИР, СМР: Позиция предусматривает: 
- установку и крепление оборудования; 
- прокладку и крепление проводов и кабелей, используемых при монтаже оборудования; 
- разделку и подключение проводов и кабелей к системе электропитания; 
- маркировку оборудования (согласно требованиям Заказчика); 
- включение электропитания и тестирование согласно требованиям производителя оборудования, указанным в инструкции по монтажу; 
-пуско-наладочные работы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</si>
  <si>
    <t>6.50</t>
  </si>
  <si>
    <t>6.51</t>
  </si>
  <si>
    <t>6.52</t>
  </si>
  <si>
    <t>6.53</t>
  </si>
  <si>
    <t>6.54</t>
  </si>
  <si>
    <t>6.55</t>
  </si>
  <si>
    <t>Прокладка распределительного радиофидера</t>
  </si>
  <si>
    <t>ПИР, СМР: Монтаж медножильной фидерной линии 240В методом подвеса на трубостойки, включая кабель, трубостойки, анкера и расходные материалы.</t>
  </si>
  <si>
    <t>6.56</t>
  </si>
  <si>
    <t>ПИР, СМР:  Включено, не ограничиваясь перечисленным:  прокладка и монтаж провода с устройством и заделкой борозды с финишной отделкой, с учетом стоимости всех материалов, прочие, оформление разрешительных документов, исполнительной документации.</t>
  </si>
  <si>
    <t>6.57</t>
  </si>
  <si>
    <t>ПИР, СМР: Монтаж и расключение разветвительной коробки, с учетом стоимости материалов.</t>
  </si>
  <si>
    <t>6.58</t>
  </si>
  <si>
    <t>Установка абонентской розетки (наружная, встроенная)</t>
  </si>
  <si>
    <t>ПИР, СМР: Монтаж наружной абонентской розетки, с учетом стоимости материалов.</t>
  </si>
  <si>
    <t>6.59</t>
  </si>
  <si>
    <t>Установка ТАМУ (Трансформатор абонентский унифицированный)</t>
  </si>
  <si>
    <t>6.60</t>
  </si>
  <si>
    <t>Монтаж электросчетчика с радиомодулем</t>
  </si>
  <si>
    <t>6.62</t>
  </si>
  <si>
    <t>6.63</t>
  </si>
  <si>
    <t>1 ДХ</t>
  </si>
  <si>
    <t>6.64</t>
  </si>
  <si>
    <t>6.65</t>
  </si>
  <si>
    <t>Основная расценка при организации абонентской линии от ШАН/КРТ в ДХ абонента!</t>
  </si>
  <si>
    <t>Основная расценка при организации абонентской линии от ОРК в ДХ абонента!</t>
  </si>
  <si>
    <t>4.4.5</t>
  </si>
  <si>
    <t xml:space="preserve"> Строительство ЛКСС</t>
  </si>
  <si>
    <t>4.4.3</t>
  </si>
  <si>
    <t>4.4.4</t>
  </si>
  <si>
    <t>4.4.6</t>
  </si>
  <si>
    <t>4.4.7</t>
  </si>
  <si>
    <t>4.6.1</t>
  </si>
  <si>
    <t>4.6.2</t>
  </si>
  <si>
    <t>4.6.3</t>
  </si>
  <si>
    <t>4.6.4</t>
  </si>
  <si>
    <t>4.6.5</t>
  </si>
  <si>
    <t>4.7.1</t>
  </si>
  <si>
    <t>4.7.2</t>
  </si>
  <si>
    <t>4.7.3</t>
  </si>
  <si>
    <t>4.7.4</t>
  </si>
  <si>
    <t>4.7.5</t>
  </si>
  <si>
    <t>4.7.6</t>
  </si>
  <si>
    <t>4.7.7</t>
  </si>
  <si>
    <t>4.7.8</t>
  </si>
  <si>
    <t>4.7.9</t>
  </si>
  <si>
    <t>4.8.4</t>
  </si>
  <si>
    <t>4.8.5</t>
  </si>
  <si>
    <t>4.8.6</t>
  </si>
  <si>
    <t>4.8.7</t>
  </si>
  <si>
    <t>4.8.8</t>
  </si>
  <si>
    <t>4.8.9</t>
  </si>
  <si>
    <t>Основная расценка при организации абонентской линии  от ШАН/КРТ в ДХ абонента!</t>
  </si>
  <si>
    <t>Комплексные услуги (домофония/радиофикация/видеонаблюдение/беспроводной доступ/телеметрия)</t>
  </si>
  <si>
    <t>Устройство линий связи</t>
  </si>
  <si>
    <t>Устройство линий электропитания</t>
  </si>
  <si>
    <t>ПИР, СМР, Прочие затраты, не ограничиваясь перечисленным: прокладка и монтаж кабеля по стене (в т.ч. по фасаду) от установленных ШАН и патч-панелей,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Оформление исполнительной документации.</t>
  </si>
  <si>
    <r>
      <rPr>
        <b/>
        <sz val="12"/>
        <color rgb="FFFF0000"/>
        <rFont val="Calibri"/>
        <family val="2"/>
        <charset val="204"/>
        <scheme val="minor"/>
      </rPr>
      <t>НЕ ПРИМЕНЯТЬ</t>
    </r>
    <r>
      <rPr>
        <sz val="12"/>
        <rFont val="Calibri"/>
        <family val="2"/>
        <charset val="204"/>
        <scheme val="minor"/>
      </rPr>
      <t xml:space="preserve"> данную расценку для организации абонентской линии в ДХ абонента!</t>
    </r>
  </si>
  <si>
    <r>
      <t>ПИР, СМР, Прочие затраты, не ограничиваясь перечисленным: прокладка и монтаж кабеля по трубе/коробу/гофре</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r>
  </si>
  <si>
    <r>
      <t>ПИР, СМР, Прочие затраты, не ограничиваясь перечисленным: прокладка трубы/короба/гофры, прокладка и монтаж кабеля по трубе/коробу/гофре</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Оформление исполнительной документации.</t>
    </r>
  </si>
  <si>
    <r>
      <t xml:space="preserve">ПИР, СМР, прочие, не ограничиваясь перечисленным: прокладка и монтаж кабеля по стене (в т.ч. по фасаду) </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Оформление исполнительной документации.</t>
    </r>
  </si>
  <si>
    <r>
      <t>ПИР, СМР, прочие, не ограничиваясь перечисленным: прокладка и монтаж кабеля по борозде скобами с устройством и заделкой борозды с финишной отделкой</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r>
  </si>
  <si>
    <r>
      <t>ПИР, СМР, прочие, не ограничиваясь перечисленным: прокладка и монтаж кабеля по трубе/коробу/гофре</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r>
  </si>
  <si>
    <r>
      <t>ПИР, СМР, прочие, не ограничиваясь перечисленным: прокладка трубы/короба/гофры, прокладка и монтаж кабеля по трубе/коробу/гофре</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Оформление исполнительной документации.</t>
    </r>
  </si>
  <si>
    <r>
      <t>ПИР, СМР,</t>
    </r>
    <r>
      <rPr>
        <b/>
        <sz val="12"/>
        <rFont val="Calibri"/>
        <family val="2"/>
        <charset val="204"/>
        <scheme val="minor"/>
      </rPr>
      <t xml:space="preserve"> </t>
    </r>
    <r>
      <rPr>
        <sz val="12"/>
        <rFont val="Calibri"/>
        <family val="2"/>
        <charset val="204"/>
        <scheme val="minor"/>
      </rPr>
      <t xml:space="preserve"> с учетом стоимости  материалов.  Включает прокладку силового кабеля  по существующим конструкциям и измерения, оформление разрешительных документов, исполнительной документации.</t>
    </r>
  </si>
  <si>
    <r>
      <t>ПИР, СМР,</t>
    </r>
    <r>
      <rPr>
        <b/>
        <sz val="12"/>
        <rFont val="Calibri"/>
        <family val="2"/>
        <charset val="204"/>
        <scheme val="minor"/>
      </rPr>
      <t xml:space="preserve"> </t>
    </r>
    <r>
      <rPr>
        <sz val="12"/>
        <rFont val="Calibri"/>
        <family val="2"/>
        <charset val="204"/>
        <scheme val="minor"/>
      </rPr>
      <t xml:space="preserve"> с учетом расходных и монтажных материалов, стоимости кабеля и трубы ПВХ.  Включает прокладку силового кабеля  по существующим конструкциям и измерения, оформление разрешительных документов, исполнительной документации.</t>
    </r>
  </si>
  <si>
    <t>Не применимо совместно с расценками пп. 4.2÷4.4</t>
  </si>
  <si>
    <r>
      <t xml:space="preserve">Устройство линии кабелем типа UTP/FTP Cat 5 </t>
    </r>
    <r>
      <rPr>
        <sz val="12"/>
        <rFont val="Calibri"/>
        <family val="2"/>
        <charset val="204"/>
        <scheme val="minor"/>
      </rPr>
      <t>(св. 4 до 8 пар</t>
    </r>
    <r>
      <rPr>
        <sz val="12"/>
        <color indexed="8"/>
        <rFont val="Calibri"/>
        <family val="2"/>
        <charset val="204"/>
        <scheme val="minor"/>
      </rPr>
      <t>)</t>
    </r>
    <r>
      <rPr>
        <sz val="12"/>
        <rFont val="Calibri"/>
        <family val="2"/>
        <charset val="204"/>
        <scheme val="minor"/>
      </rPr>
      <t xml:space="preserve">  по стене с креплением скобами (открытая проводка) с оконцовкой коннектором типа RJ или розеткой типа RJ</t>
    </r>
  </si>
  <si>
    <r>
      <t>Устройство линии кабелем типа UTP/F</t>
    </r>
    <r>
      <rPr>
        <sz val="12"/>
        <rFont val="Calibri"/>
        <family val="2"/>
        <charset val="204"/>
        <scheme val="minor"/>
      </rPr>
      <t>TP Cat 5 (св.4 до 8 пар</t>
    </r>
    <r>
      <rPr>
        <sz val="12"/>
        <color indexed="8"/>
        <rFont val="Calibri"/>
        <family val="2"/>
        <charset val="204"/>
        <scheme val="minor"/>
      </rPr>
      <t>)</t>
    </r>
    <r>
      <rPr>
        <sz val="12"/>
        <rFont val="Calibri"/>
        <family val="2"/>
        <charset val="204"/>
        <scheme val="minor"/>
      </rPr>
      <t xml:space="preserve">  по стене с устройством и заделкой борозды с креплением  скобами (скрытая проводка) с оконцовкой коннектором типа RJ или розеткой типа RJ</t>
    </r>
  </si>
  <si>
    <t>4.5.1</t>
  </si>
  <si>
    <t>4.5.2</t>
  </si>
  <si>
    <t>4.5.3</t>
  </si>
  <si>
    <t>4.5.4</t>
  </si>
  <si>
    <t>4.5.5</t>
  </si>
  <si>
    <t>4.5.6</t>
  </si>
  <si>
    <t>Устройство оптической линии/прокладка оптического патчкорда (duplex/simpex, любой разъем, любая полировка) внутри здания по стенам/ существующим установленным конструкциям (трубам/коробам/кабель-каналам)</t>
  </si>
  <si>
    <t>Работы и Услуги. Включено, не ограничиваясь перечисленным: прокладка и монтаж кабеля по стене или по существующим конструкциям от кроссового устройства (ОРШ/ОРК) до оптической розетки (с её стоимостью и установкой), с устройством отверстий в стенах, (с установкой гильз) с заделкой, с учетом стоимости кабеля, всех материалов и оптической розетки. С учетом стоимости разделки. Оформление исполнительной документации.</t>
  </si>
  <si>
    <t>Устройство оптической линии/прокладка оптического патчкорда (duplex/simpex, любой разъем, любая полировка) внутри здания с установкой конструкций (труб/коробов/кабель-каналов)</t>
  </si>
  <si>
    <t>Работы и Услуги. Включено, не ограничиваясь перечисленным: прокладка и монтаж кабеля по стене или по конструкциям (с их установкой) от кроссового устройства (ОРШ/ОРК) до оптической розетки (с её стоимостью и установкой), с устройством отверстий в стенах,  (с установкой гильз) с заделкой, с учетом стоимости кабеля, всех материалов, конструкций и оптической розетки. С учетом стоимости разделки. Оформление исполнительной документации.</t>
  </si>
  <si>
    <t>6.66</t>
  </si>
  <si>
    <t>6.67</t>
  </si>
  <si>
    <t>6.68</t>
  </si>
  <si>
    <t>6.69</t>
  </si>
  <si>
    <t>6.70</t>
  </si>
  <si>
    <t>6.71</t>
  </si>
  <si>
    <t>6.72</t>
  </si>
  <si>
    <t>6.73</t>
  </si>
  <si>
    <t>6.74</t>
  </si>
  <si>
    <t>6.75</t>
  </si>
  <si>
    <t>6.76</t>
  </si>
  <si>
    <t>6.77</t>
  </si>
  <si>
    <t>6.78</t>
  </si>
  <si>
    <t>6.79</t>
  </si>
  <si>
    <t>6.80</t>
  </si>
  <si>
    <t>6.83</t>
  </si>
  <si>
    <t>6.84</t>
  </si>
  <si>
    <t>6.85</t>
  </si>
  <si>
    <t>6.86</t>
  </si>
  <si>
    <t>6.87</t>
  </si>
  <si>
    <t>6.88</t>
  </si>
  <si>
    <t>6.90</t>
  </si>
  <si>
    <t>6.92</t>
  </si>
  <si>
    <t>6.93</t>
  </si>
  <si>
    <t>6.94</t>
  </si>
  <si>
    <t>6.95</t>
  </si>
  <si>
    <t>6.96</t>
  </si>
  <si>
    <t>6.97</t>
  </si>
  <si>
    <t>6.98</t>
  </si>
  <si>
    <t>6.99</t>
  </si>
  <si>
    <t>6.100</t>
  </si>
  <si>
    <t>6.101</t>
  </si>
  <si>
    <t>6.102</t>
  </si>
  <si>
    <t>Раздел 7. Беспроводный доступ</t>
  </si>
  <si>
    <t>7.1</t>
  </si>
  <si>
    <t>7.2</t>
  </si>
  <si>
    <t>7.3</t>
  </si>
  <si>
    <t>7.4</t>
  </si>
  <si>
    <t>7.5</t>
  </si>
  <si>
    <t>7.6</t>
  </si>
  <si>
    <t>7.7</t>
  </si>
  <si>
    <t>7.8</t>
  </si>
  <si>
    <t>7.9</t>
  </si>
  <si>
    <t>7.10</t>
  </si>
  <si>
    <t>7.11</t>
  </si>
  <si>
    <t>7.12</t>
  </si>
  <si>
    <t>7.13</t>
  </si>
  <si>
    <t>7.14</t>
  </si>
  <si>
    <t>7.15</t>
  </si>
  <si>
    <t>7.16</t>
  </si>
  <si>
    <t>7.17</t>
  </si>
  <si>
    <t>7.18</t>
  </si>
  <si>
    <t>7.19</t>
  </si>
  <si>
    <t>7.20</t>
  </si>
  <si>
    <t>7.21</t>
  </si>
  <si>
    <t>7.22</t>
  </si>
  <si>
    <t>8.0.1</t>
  </si>
  <si>
    <t>8.0.2</t>
  </si>
  <si>
    <t>8.5.4.</t>
  </si>
  <si>
    <t>8.4.4</t>
  </si>
  <si>
    <t>8.4.5</t>
  </si>
  <si>
    <t>8.4.6</t>
  </si>
  <si>
    <t>8.4.7</t>
  </si>
  <si>
    <t>8.5.1</t>
  </si>
  <si>
    <t>8.5.2</t>
  </si>
  <si>
    <t>8.5.6</t>
  </si>
  <si>
    <t>8.5.7</t>
  </si>
  <si>
    <t>8.5.8</t>
  </si>
  <si>
    <t>8.5.9</t>
  </si>
  <si>
    <t>8.6.1</t>
  </si>
  <si>
    <t>8.6.2</t>
  </si>
  <si>
    <t>8.7.1</t>
  </si>
  <si>
    <t>8.7.2</t>
  </si>
  <si>
    <t>8.7.3</t>
  </si>
  <si>
    <t>8.7.4</t>
  </si>
  <si>
    <t>8.7.5</t>
  </si>
  <si>
    <t>8.7.6</t>
  </si>
  <si>
    <t>8.7.7</t>
  </si>
  <si>
    <t>8.7.8</t>
  </si>
  <si>
    <t xml:space="preserve"> </t>
  </si>
  <si>
    <r>
      <rPr>
        <b/>
        <sz val="14"/>
        <color rgb="FFFF0000"/>
        <rFont val="Calibri"/>
        <family val="2"/>
        <charset val="204"/>
        <scheme val="minor"/>
      </rPr>
      <t>Примечание:</t>
    </r>
    <r>
      <rPr>
        <sz val="12"/>
        <color rgb="FF000000"/>
        <rFont val="Calibri"/>
        <family val="2"/>
        <charset val="204"/>
        <scheme val="minor"/>
      </rPr>
      <t xml:space="preserve">
</t>
    </r>
    <r>
      <rPr>
        <b/>
        <sz val="12"/>
        <color theme="1"/>
        <rFont val="Calibri"/>
        <family val="2"/>
        <charset val="204"/>
        <scheme val="minor"/>
      </rPr>
      <t>В каждый из указанных выше видов Работ в т.ч. входят: 
1. затраты на согласования, оплату ТУ;
2. затраты на ПИР;
3. затраты на оформление согласований, разрешений на производство работ;
4.  затраты на оформление исполнительной документации (ИД).</t>
    </r>
    <r>
      <rPr>
        <sz val="12"/>
        <color rgb="FF0000FF"/>
        <rFont val="Calibri"/>
        <family val="2"/>
        <charset val="204"/>
        <scheme val="minor"/>
      </rPr>
      <t xml:space="preserve">
</t>
    </r>
  </si>
  <si>
    <t>Не применяется совместно с Работами раздела с 1 по 3 включительно</t>
  </si>
  <si>
    <t>Не применяется совместно с Работами раздела с 1÷2 включительно</t>
  </si>
  <si>
    <t>Не применяется совместно с Работами раздела 1 включительно</t>
  </si>
  <si>
    <t>Не применяется совместно с Работами раздела с 1 по 2 включительно</t>
  </si>
  <si>
    <t>Линия</t>
  </si>
  <si>
    <t xml:space="preserve">СМР </t>
  </si>
  <si>
    <t xml:space="preserve"> Домовая распределительная сеть (ДРС)</t>
  </si>
  <si>
    <t>ПИР, СМР: демонтаж шкафа, транспортировка демонтированного оборудования другое место установки или на склад заказчика, оформление разрешительных документов; оформление акта сдачи-приемки заказчику.</t>
  </si>
  <si>
    <t>1шт</t>
  </si>
  <si>
    <t xml:space="preserve">Демонтаж оборудования из телекоммуникационного шкафа/стойки </t>
  </si>
  <si>
    <t xml:space="preserve">Демонтаж/монтаж фасадной керамической плитки, алюкобонд и пр. </t>
  </si>
  <si>
    <t>до 10x2</t>
  </si>
  <si>
    <t>1 муфта</t>
  </si>
  <si>
    <t>до 20x2</t>
  </si>
  <si>
    <t>до 30x2</t>
  </si>
  <si>
    <t>до 50x2</t>
  </si>
  <si>
    <t>до 100x2</t>
  </si>
  <si>
    <t>до 200x2</t>
  </si>
  <si>
    <t>до 300x2</t>
  </si>
  <si>
    <t>до 400x2</t>
  </si>
  <si>
    <t>до 600x2</t>
  </si>
  <si>
    <t>до 800x2</t>
  </si>
  <si>
    <t>Строительство сетей FTTB в Комплексных Новостройках:</t>
  </si>
  <si>
    <t xml:space="preserve">Монтаж оборудования </t>
  </si>
  <si>
    <t>Установка поземных смотровых устройств типа КОТ-1/КОТ-2</t>
  </si>
  <si>
    <t xml:space="preserve">Прокладка и монтаж многопарного передаточного кабеля "витая пара" Cat 5е до 50 пар включительно </t>
  </si>
  <si>
    <t>до 9 U включительно</t>
  </si>
  <si>
    <t>УКВ FTTB в стандартной застройке</t>
  </si>
  <si>
    <t>Структура удельных затрат на д/х для бюджетирования, с ДРС до подъезда</t>
  </si>
  <si>
    <t>Структура удельных затрат на порт, с ДРС до подъезда</t>
  </si>
  <si>
    <t>Проникновение</t>
  </si>
  <si>
    <t>&lt;= 30%</t>
  </si>
  <si>
    <t>30% &lt; &lt;= 50%</t>
  </si>
  <si>
    <t>50% &lt; &lt;= 80%</t>
  </si>
  <si>
    <t>80% &lt; &lt;= 100%</t>
  </si>
  <si>
    <t xml:space="preserve">Станция </t>
  </si>
  <si>
    <t>руб. без НДС</t>
  </si>
  <si>
    <t>Коммутатор агрегации</t>
  </si>
  <si>
    <t>СМР, ПНР</t>
  </si>
  <si>
    <t>Вспомогательное оборудование (ЭПУ, АКБ, патч-корды, перекидные ВОК, кросс)</t>
  </si>
  <si>
    <t>ИТОГО станция</t>
  </si>
  <si>
    <t>СМР</t>
  </si>
  <si>
    <t>ВОК</t>
  </si>
  <si>
    <t>Узел доступа FTTB</t>
  </si>
  <si>
    <t>Шкаф FTTB (в комплекте)</t>
  </si>
  <si>
    <t>Коммутатор доступа</t>
  </si>
  <si>
    <t>ДРС до подъезда</t>
  </si>
  <si>
    <t>ПИР и согласование ТСЖ</t>
  </si>
  <si>
    <t>СМР шкафа</t>
  </si>
  <si>
    <t>ИТОГО Узел доступа FTTB</t>
  </si>
  <si>
    <t>ИТОГО УКВ руб. на д.х., без НДС</t>
  </si>
  <si>
    <t xml:space="preserve">Структура удельных затрат на д/х для бюджетирования, с ДРС </t>
  </si>
  <si>
    <t>&lt;= 50%</t>
  </si>
  <si>
    <t xml:space="preserve">ДРС </t>
  </si>
  <si>
    <t>УКВ FTTB в малоэтажной застройке</t>
  </si>
  <si>
    <t>50% &lt; &lt;= 100%</t>
  </si>
  <si>
    <t>FE</t>
  </si>
  <si>
    <t>GE</t>
  </si>
  <si>
    <t> НМЦ доумощнение FTTB в стандартной застройке</t>
  </si>
  <si>
    <t>Структура затрат на порт доумощнение (установка коммутатора ), без строительства ДРС</t>
  </si>
  <si>
    <t>Структура затрат на порт доумощнение (строительство ДРС)</t>
  </si>
  <si>
    <t>с 30% до 50% </t>
  </si>
  <si>
    <t>с 50% до 80% </t>
  </si>
  <si>
    <t>с 80% до 100% </t>
  </si>
  <si>
    <t xml:space="preserve">ПИР </t>
  </si>
  <si>
    <t>ИТОГО: НМЦ на порт руб., без НДС</t>
  </si>
  <si>
    <t xml:space="preserve"> УКВ GPON </t>
  </si>
  <si>
    <t>Структура удельных затрат на д/х для бюджетирования (стандартная застройка)</t>
  </si>
  <si>
    <t>Структура удельных затрат на порт 1-ого каскада (стандартная застройка)</t>
  </si>
  <si>
    <t>Структура удельных затрат на д/х для бюджетирования (малоэтажка)</t>
  </si>
  <si>
    <t>Структура удельных затрат на порт 1-ого каскада (малоэтажка)</t>
  </si>
  <si>
    <t>OLT</t>
  </si>
  <si>
    <t>Вспомогательное оборудование (ЭПУ, АКБ, шкаф, патч-корды, кросс ODF, перекидные ВОК)</t>
  </si>
  <si>
    <t>ДРС</t>
  </si>
  <si>
    <t>ОРК</t>
  </si>
  <si>
    <t>Сплиттер 2-ого каскада</t>
  </si>
  <si>
    <t>ОРШ + сплиттер 1-ого каскада</t>
  </si>
  <si>
    <t>ИТОГО ДРС</t>
  </si>
  <si>
    <t>ИТОГО УКВ руб, на д.х., без НДС</t>
  </si>
  <si>
    <t> УКВ в комплексных новостройках FTTB</t>
  </si>
  <si>
    <t xml:space="preserve">Структура удельных затрат на порт, с ДРС </t>
  </si>
  <si>
    <t>Узел доступа FTTB/ДРС</t>
  </si>
  <si>
    <t>Сплиттер второго каскада для ОРК</t>
  </si>
  <si>
    <t>ОРШ + сплиттер первого каскада</t>
  </si>
  <si>
    <t>СМР ВОК , ОРК, ОРШ</t>
  </si>
  <si>
    <t>Организация ввода в ДХ</t>
  </si>
  <si>
    <t xml:space="preserve">Организация дополнительных 2-х медных пар ДРС в новостройках </t>
  </si>
  <si>
    <t>Структура удельных затрат на д/х и порт для бюджетирования 4-х пар</t>
  </si>
  <si>
    <t>Структура удельных затрат на д/х и порт для бюджетирования 2-х пар</t>
  </si>
  <si>
    <t>Узел доступа, ДРС</t>
  </si>
  <si>
    <t>Шкаф в комплекте</t>
  </si>
  <si>
    <t>ИТОГО Узел доступа, ДРС</t>
  </si>
  <si>
    <t>Ввод в ДХ</t>
  </si>
  <si>
    <t>ИТОГО ввод в ДХ</t>
  </si>
  <si>
    <t>ИТОГО на объект, Руб. без НДС</t>
  </si>
  <si>
    <t>Строительство сетей абонентского доступа по технологии GPON Комплексных Новостройках:</t>
  </si>
  <si>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</si>
  <si>
    <t>4.9.1</t>
  </si>
  <si>
    <t>4.9.2</t>
  </si>
  <si>
    <t>4.9.3</t>
  </si>
  <si>
    <t>4.9.5</t>
  </si>
  <si>
    <t>4.9.4</t>
  </si>
  <si>
    <t>4.9.6</t>
  </si>
  <si>
    <t>4.9.8</t>
  </si>
  <si>
    <t>4.9.7</t>
  </si>
  <si>
    <t>4.9.9</t>
  </si>
  <si>
    <t xml:space="preserve">Монтаж муфты прямой/разветвительной  на  медном кабеле </t>
  </si>
  <si>
    <t>Землеустроительное дело</t>
  </si>
  <si>
    <t xml:space="preserve">Демонтаж  кабеля </t>
  </si>
  <si>
    <t>Демонтаж медного кабеля всех типов из кабельной канализации,   включая демонтаж внутри объекта (до кросса включительно), емкость кабеля (включительно):</t>
  </si>
  <si>
    <t xml:space="preserve">Демонтаж медного кабеля всех типов из грунта, включая демонтаж внутри объекта (до кросса включительно), емкость кабеля (включительно): </t>
  </si>
  <si>
    <t>Демонтаж медного кабеля  всех типов с опор,  включая демонтаж внутри объекта (до кросса включительно), емкость кабеля (включительно):</t>
  </si>
  <si>
    <t xml:space="preserve"> Демонтаж ВОК любой емкости из кабельной канализации, включая демонтаж внутри объекта (до кросса включительно):</t>
  </si>
  <si>
    <t xml:space="preserve"> Демонтаж ВОК любой емкости с опор,  включая демонтаж внутри объекта (до кросса включительно):</t>
  </si>
  <si>
    <t>ёмкостью 10 - 100 пар</t>
  </si>
  <si>
    <t>ёмкостью 200 - 300 пар</t>
  </si>
  <si>
    <t>ёмкостью 400 - 600 пар</t>
  </si>
  <si>
    <t>1 шт</t>
  </si>
  <si>
    <t>ПИР, СМР. Демонтаж оборудования размером 1-4 U (включительно), оформление акта сдачи-приемки заказчику.</t>
  </si>
  <si>
    <t>Демонтаж телекоммуникационного  шкафа, телекоммуникационной стойки: до 24 U включительно</t>
  </si>
  <si>
    <t>Демонтаж телекоммуникационного  шкафа, телекоммуникационной стойки: до 48 U включительно</t>
  </si>
  <si>
    <t>ВОК до 8 волокон включительно</t>
  </si>
  <si>
    <t>ВОК от 8 до 12 волокон включительно</t>
  </si>
  <si>
    <t>ВОК от 12 до 16 волокон включительно</t>
  </si>
  <si>
    <t>ВОК от 16 до 24 волокон включительно</t>
  </si>
  <si>
    <t>ВОК от 24 до 32 волокон включительно</t>
  </si>
  <si>
    <t>ПИР, СМР, с учетом  стоимости монтажа, расключения, вспомогательных и основных материалов  (включая стоимость сплиттера). Оформлением разрешительных документов и исполнительной документации.</t>
  </si>
  <si>
    <t>8.7.9</t>
  </si>
  <si>
    <t>Демонтаж/монтаж облицовочной фасадной плитки (вентилируемый фасад)</t>
  </si>
  <si>
    <t>ПИР, СМР, без учёта стоимости сплиттера 2-го каскада (УСМ). Оформление разрешительных документов и исполнительной документации.</t>
  </si>
  <si>
    <t>Докладка каждого дополнительного канала кабельной канализации в период строительства</t>
  </si>
  <si>
    <t>ПИР, СМР, включая: разработка грунта; стоимость КОТ-1/КОТ-2, плиты ПАКС  и других необходимых материалов,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t>
  </si>
  <si>
    <t>Подъём горловин колодцев</t>
  </si>
  <si>
    <t>Организация каждого дополнительного канала методом горизонтально-направленного бурения</t>
  </si>
  <si>
    <t>5.24</t>
  </si>
  <si>
    <t>5.25</t>
  </si>
  <si>
    <t>5.26</t>
  </si>
  <si>
    <t>При необходимости, применяется совместно с Работами 1.1; 1.2; 2.1; 2.3.</t>
  </si>
  <si>
    <r>
      <t xml:space="preserve">Прокладка внутриобъектового ВОК,  со свободными модулями (ДРС GPON) </t>
    </r>
    <r>
      <rPr>
        <b/>
        <sz val="12"/>
        <color rgb="FF0000FF"/>
        <rFont val="Calibri"/>
        <family val="2"/>
        <charset val="204"/>
        <scheme val="minor"/>
      </rPr>
      <t/>
    </r>
  </si>
  <si>
    <r>
      <t xml:space="preserve">ПИР, СМР,  с учетом  стоимости кабеля и материалов, стоек, кабельканалов, кроссов; установки муфт со сваркой волокон (включая стоимость ВОК, муфт); прокладки по стене; устройство отверстий в стенах, защиту кабеля в опасных местах, внутриобъектовые работ; монтажа кабельканалов, кроссов и стоек для их крепления; оконечивания кабеля;  проведение  всех измерений ВОК. Включая входной контроль кабеля. Оформлением разрешительных документов и исполнительной документации. </t>
    </r>
    <r>
      <rPr>
        <b/>
        <sz val="12"/>
        <color rgb="FFFF0000"/>
        <rFont val="Calibri"/>
        <family val="2"/>
        <charset val="204"/>
        <scheme val="minor"/>
      </rPr>
      <t xml:space="preserve">Не включает стоимость ОРК. </t>
    </r>
  </si>
  <si>
    <t>СМР, Прочие затраты:  сварка одного волокна (точка сварки), все виды измерений, тестирований, паспортизация (не ограничиваясь перечисленным: в электронном виде, Excel-формат для рефлектограмм, протоколы, схемы разварки), и все прочие расходы.</t>
  </si>
  <si>
    <t>Сварка волокон (применяется только при установке/замене ОРК на существующей кабельной линии)</t>
  </si>
  <si>
    <t>Установка/замена шкафа  ОРШ от 64 до 128 абонентов PON (включительно)</t>
  </si>
  <si>
    <t>Установка/замена шкафа  ОРШ от 128 до 256 абонентов PON (включительно)</t>
  </si>
  <si>
    <t>- для Домохозяйств, охваченных по технологии FTTB с проникновением 100 %</t>
  </si>
  <si>
    <t>6.25.1</t>
  </si>
  <si>
    <t>6.25.2</t>
  </si>
  <si>
    <t>6.25.3</t>
  </si>
  <si>
    <t>6.25.4</t>
  </si>
  <si>
    <t>6.32.1</t>
  </si>
  <si>
    <t>6.32.2</t>
  </si>
  <si>
    <t>6.32.3</t>
  </si>
  <si>
    <t>Не применяется к разделу 2.</t>
  </si>
  <si>
    <t xml:space="preserve"> Не применяется к разделу 1.</t>
  </si>
  <si>
    <t>Монтаж второго и каждого последующего коммутатора доступа/ СПВ-конвертера  в существующий телекоммуникационный шкаф в узле доступа</t>
  </si>
  <si>
    <t>Не применяется совместно с Работами раздела 1; 2 включительно</t>
  </si>
  <si>
    <t>6.103</t>
  </si>
  <si>
    <t>6.104</t>
  </si>
  <si>
    <t>6.105</t>
  </si>
  <si>
    <t>6.106</t>
  </si>
  <si>
    <t>6.107</t>
  </si>
  <si>
    <t>6.108</t>
  </si>
  <si>
    <t>6.109</t>
  </si>
  <si>
    <t>6.110</t>
  </si>
  <si>
    <t>6.111</t>
  </si>
  <si>
    <t>6.112</t>
  </si>
  <si>
    <t>6.113</t>
  </si>
  <si>
    <t>6.114</t>
  </si>
  <si>
    <t>6.115</t>
  </si>
  <si>
    <t>Уличная камера на столбовой опоре</t>
  </si>
  <si>
    <t>5.6.1</t>
  </si>
  <si>
    <t>5.6.2</t>
  </si>
  <si>
    <t>Расценка применяется при докладке канала к существующей трассе кабельной канализации.</t>
  </si>
  <si>
    <t>Установка/замена ОРК на существующей ДРС</t>
  </si>
  <si>
    <t>8.1.2</t>
  </si>
  <si>
    <t>8.1.3</t>
  </si>
  <si>
    <t>8.1.4</t>
  </si>
  <si>
    <t>8.1.5</t>
  </si>
  <si>
    <t>8.1.6</t>
  </si>
  <si>
    <t>8.1.7</t>
  </si>
  <si>
    <t>8.1.8</t>
  </si>
  <si>
    <t>8.1.9</t>
  </si>
  <si>
    <t>8.2.1</t>
  </si>
  <si>
    <t>8.2.2</t>
  </si>
  <si>
    <t>8.2.3</t>
  </si>
  <si>
    <t>8.2.4</t>
  </si>
  <si>
    <t>8.2.5</t>
  </si>
  <si>
    <t>8.2.6</t>
  </si>
  <si>
    <t>8.2.7</t>
  </si>
  <si>
    <t>8.2.8</t>
  </si>
  <si>
    <t>8.2.9</t>
  </si>
  <si>
    <t>8.3.1</t>
  </si>
  <si>
    <t>8.3.2</t>
  </si>
  <si>
    <t>8.3.3</t>
  </si>
  <si>
    <t>8.3.4</t>
  </si>
  <si>
    <t>1. FTTB cтандартная застройка (дома от 3-х этажей и выше)</t>
  </si>
  <si>
    <t xml:space="preserve">2. FTTB малоэтажная застройка </t>
  </si>
  <si>
    <t xml:space="preserve">3. Модернизация FTTB </t>
  </si>
  <si>
    <t>4. GPON</t>
  </si>
  <si>
    <t>5.  Комплексная Новостройка</t>
  </si>
  <si>
    <t xml:space="preserve"> -Поиск площадки-кандидата в соответствии с требованиями Заказчика, обследование на предмет наличия прямой видимости (без переприема) и (или) возможности организации транспортной сети (ВОЛС, аренда)
- Подготовка, по результатам поиска, и передача Заказчику отчетов (по установленной Заказчиком форме) для выбора и утверждения площадки размещения.
 -Проведение предварительных переговоров с собственником (Арендодателем) и представителями третьей стороны. 
 -Представление правоустанавливающих документов (свидетельство о праве собственности, технический паспорт сооружения, изготовленный учреждением технической инвентаризации) на здание (сооружение). После согласования отчета, предоставить подписанный вариант Заказчику. Получение письменного согласия Арендодателя на размещение объекта и оформление договорных отношений.
- Разработка планов размещения антенн и оборудования, трасс прокладки кабелей, схем электроснабжения  оборудования
-Определение условий подключения к сети электропитания и категории надежности электроснабжения 
-Определение расстояния от площадки до других сооружений (БС), точек присутствия (ТП) с наличием активного оборудования РТК (оптическая позиция), подземных и наземных коммуникаций и др. для организации транспортной сети
В стоимость работ входят услуги по поиску площадки и сведения по потенциальным площадкам, отраженные в отчете. Составление плана размещения оборудования Заказчика на выбранном объекте. Разработка рабочего проекта на строительство объекта связи - не предусмотрена.</t>
  </si>
  <si>
    <t>Проведение инструментального контроля уровня электромагнитного поля радиочастотных излучений и Разработка приложения к санитарно-эпидемиологическому заключению ( форма Р1)</t>
  </si>
  <si>
    <r>
      <t xml:space="preserve">Получение </t>
    </r>
    <r>
      <rPr>
        <b/>
        <sz val="12"/>
        <rFont val="Calibri"/>
        <family val="2"/>
        <charset val="204"/>
        <scheme val="minor"/>
      </rPr>
      <t>заключения промбезопастности (ЭПБ)</t>
    </r>
    <r>
      <rPr>
        <sz val="12"/>
        <rFont val="Calibri"/>
        <family val="2"/>
        <charset val="204"/>
        <scheme val="minor"/>
      </rPr>
      <t xml:space="preserve"> для вновь устанавливаемого оборудования, включая необходимые согласования, в том числе и в Ростехнадзоре, а так же </t>
    </r>
    <r>
      <rPr>
        <b/>
        <sz val="12"/>
        <rFont val="Calibri"/>
        <family val="2"/>
        <charset val="204"/>
        <scheme val="minor"/>
      </rPr>
      <t xml:space="preserve">заключение о несущей способности </t>
    </r>
    <r>
      <rPr>
        <sz val="12"/>
        <rFont val="Calibri"/>
        <family val="2"/>
        <charset val="204"/>
        <scheme val="minor"/>
      </rPr>
      <t>для труб и других промышленно-опасных объектов</t>
    </r>
  </si>
  <si>
    <t>Применяется при наличии соответствующих требований в ТУ владельцев инфраструктуры/эксплуатирующей организации</t>
  </si>
  <si>
    <t>Альбом марки РРС (Радиорелейная связь) разрабатывается в соответствии с требованиями нормативных документов Российской Федерации, действующих стандартов Заказчика, а также рекомендациями изготовителей изделий. В альбоме  отражаются технологические решения, применяемые для размещения и монтажа радиорелейного оборудования на ответной части - станции привязки. Альбом должен содержать:
- решения по размещению оборудования РРС и АФТ РРС, по соединению оборудования РРС, по заземлению и молниезащите оборудования РРС. 
В альбоме марки РРС должны быть приведены следующие документы: 
-общие данные (номер объекта, ведомость ссылочных и прилагаемых документов, ведомость рабочих чертежей марки РРС, общие указания по монтажу оборудования и АФТ РРС);
- план расположения оборудования и кабельных трасс в аппаратной;
- план расположения АФТ и аппаратной, схему соединений оборудования РРС, таблицу соединений, спецификации оборудования, изделий и материалов, чертеж металлоконструкций для установки антенн РРС.</t>
  </si>
  <si>
    <t>ПИР и СМР на узел на существующей Ж/Б опоре , включая:
1. Монтаж шкафа климатического (в сборе с ODF, шины заземления, DIN рейки, датчики), включая: 
 -монтаж системы электропитания (в том числе ВРУ, вводные автоматы, автоматы приоритетной/неприоритетной нагрузки), группы АКБ;
- монтаж коммутатора доступа;
- подключение к сети электроснабжения с использованием существующей точки присоединения и счетчика электроснабжения;
 - присоединение к системе заземления.
2. Монтаж точки доступа Wi-Fi  (в сборе с установкой внешнего блока и антенн),  присоединение к системе заземления; 
3. Монтаж, укладка и закрепление кабелей, оптических патч-кордов, FTP между шкафом УЦН, точкой доступа Wi-Fi и шкафом энергетиков, включая стоимость расходных материалов (не входящих в комплект поставки заказчика).
ПНР на узел, включая:
1. Включение, настройка ТД WI FI, проведение ПСИ.
2. Включение, настройка оборудования ПД, проведение ПСИ УУЦН.</t>
  </si>
  <si>
    <t xml:space="preserve">Пусконаладочные работы по электромонтажным  работам,
 замер полного сопротивления цепи "фаза-нуль", проверка наличия цепи между заземлителями и заземленными элементами, прогрузка автомата, составление протокола, внесение в исполнительную документацию. (Линия, цепь) </t>
  </si>
  <si>
    <t xml:space="preserve">Не применяется совместно с Работами пунктов с 6.1÷6.3; 6.5÷ 6.8; 6.21÷6.24 </t>
  </si>
  <si>
    <t xml:space="preserve">Не применяется совместно с Работами пунктов с  6.5÷ 6.15; 6.21÷ 6.24 </t>
  </si>
  <si>
    <t>4.1 Предпроектные/проектно-изыскательские работы</t>
  </si>
  <si>
    <t>5.27</t>
  </si>
  <si>
    <t>Монтаж контейнера (уличного) площадью от 3,45 м2</t>
  </si>
  <si>
    <t>При организации дополнительных услуг "Умный дом", возможно применение совместно с работами пункта 1.2</t>
  </si>
  <si>
    <t>Восстановление асфальтобетонного покрытия тротуаров</t>
  </si>
  <si>
    <t>Восстановление покрытия из брусчатки</t>
  </si>
  <si>
    <t>Укрепление существующих опор разных видов</t>
  </si>
  <si>
    <t xml:space="preserve">Прокладка и монтаж кабеля силового ВБбШв (или аналог)  емкостью от 2х16 до 5х16 мм2 в грунте </t>
  </si>
  <si>
    <t>ПИР, СМР, включая стоимость материалов (трубы, гофры, короба), крепежа, сопутствующих работ, пробивки отверстий в стенах и перекрытиях, герметизация стоп-огонь. Оформление исполнительной документации.</t>
  </si>
  <si>
    <t xml:space="preserve">ПИР, СМР, включая стоимость материалов (трубы, гофры, короба), крепежа, сопутствующих работ, пробивки отверстий в стенах и перекрытиях, герметизация стоп-огонь. Оформление исполнительной документации.
</t>
  </si>
  <si>
    <t>ПИР, СМР, прочие, не ограничиваясь перечисленным: прокладка металлорукава, с устройством, при необходимости, отверстий в стенах с заделкой (с установкой гильз) герметизация стоп-огонь, с учетом стоимости металлорукава, прочих материалов.  Оформление исполнительной документации.</t>
  </si>
  <si>
    <t>Расценка применяется при выполнении комплекса работ по СКС на одном объекте</t>
  </si>
  <si>
    <t>Расценка применяется при выполнении комплекса работ по СКС на одном объекте
Применяется совместно с расценкой 8.5.6.</t>
  </si>
  <si>
    <t xml:space="preserve">Расценка применяется при выполнении комплекса работ по СКС на одном объекте
* При единовременном монтаже применять  понижающий коэффициент (К):  
- 2-я ед. оборудования  * К 0,7;
- 3-я ед. оборудования * К 0,6;
- 4-я ед. оборудования * К 0,5;
- 5-я ед. оборудования * К 0,4;
-6-я ед. оборудования - ∞ * К 0,3. </t>
  </si>
  <si>
    <t>5.28</t>
  </si>
  <si>
    <t>5.29</t>
  </si>
  <si>
    <t>5.30</t>
  </si>
  <si>
    <r>
      <t xml:space="preserve">СМР, независимо от материалов поверхности, включая сопутствующие работы: подгонка длин, сборка и установка комплектующих, </t>
    </r>
    <r>
      <rPr>
        <b/>
        <sz val="12"/>
        <color theme="1"/>
        <rFont val="Calibri"/>
        <family val="2"/>
        <charset val="204"/>
        <scheme val="minor"/>
      </rPr>
      <t>стоимость основных и крепежных материалов</t>
    </r>
    <r>
      <rPr>
        <sz val="12"/>
        <color theme="1"/>
        <rFont val="Calibri"/>
        <family val="2"/>
        <charset val="204"/>
        <scheme val="minor"/>
      </rPr>
      <t>.</t>
    </r>
  </si>
  <si>
    <r>
      <t xml:space="preserve">СМР, независимо от материалов поверхности, включая сопутствующие работы: подгонка длин, сборка и установка комплектующих, </t>
    </r>
    <r>
      <rPr>
        <b/>
        <sz val="12"/>
        <color theme="1"/>
        <rFont val="Calibri"/>
        <family val="2"/>
        <charset val="204"/>
        <scheme val="minor"/>
      </rPr>
      <t>стоимость основных и крепежных материалов.</t>
    </r>
  </si>
  <si>
    <r>
      <t>СМР, независимо от материалов поверхности, включая сопутствующие работы: подгонка длин,</t>
    </r>
    <r>
      <rPr>
        <b/>
        <sz val="12"/>
        <color theme="1"/>
        <rFont val="Calibri"/>
        <family val="2"/>
        <charset val="204"/>
        <scheme val="minor"/>
      </rPr>
      <t xml:space="preserve"> стоимость основных и  крепежных материалов.</t>
    </r>
  </si>
  <si>
    <r>
      <t xml:space="preserve">СМР, независимо от материалов поверхности, включая сопутствующие работы: подгонка длин, </t>
    </r>
    <r>
      <rPr>
        <b/>
        <sz val="12"/>
        <color theme="1"/>
        <rFont val="Calibri"/>
        <family val="2"/>
        <charset val="204"/>
        <scheme val="minor"/>
      </rPr>
      <t>стоимость основных и  крепежных материалов.</t>
    </r>
  </si>
  <si>
    <r>
      <t>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t>
    </r>
    <r>
      <rPr>
        <b/>
        <sz val="12"/>
        <color theme="1"/>
        <rFont val="Calibri"/>
        <family val="2"/>
        <charset val="204"/>
        <scheme val="minor"/>
      </rPr>
      <t xml:space="preserve"> стоимость основных и  крепежных материалов. </t>
    </r>
  </si>
  <si>
    <r>
      <t xml:space="preserve">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t>
    </r>
    <r>
      <rPr>
        <b/>
        <sz val="12"/>
        <color theme="1"/>
        <rFont val="Calibri"/>
        <family val="2"/>
        <charset val="204"/>
        <scheme val="minor"/>
      </rPr>
      <t>стоимость основных и  крепежных материалов.</t>
    </r>
  </si>
  <si>
    <t>Монтаж автоматизированного рабочего места оператора видеонаблюдения (АРМ)</t>
  </si>
  <si>
    <t>6.89</t>
  </si>
  <si>
    <t>Установка автоматического выключателя (220В,50Гц), с номинальным током до 32 А во вводно-распределительном устройстве здания с подключением до счетчика общедомового учёта (с учётом стоимости автоматического выключателя).</t>
  </si>
  <si>
    <t>Для определения количества построенных портов FTTB считается кол-во портов
коммутаторов доступа, подключенных медным патч-кордами в ТШ к
многопарному кабелю UTP построенной ДРС.</t>
  </si>
  <si>
    <t>Строительство сетей абонентского доступа по технологии FTTb (ДРС FTTb FE -2 пары на 1 ДХ) в домах малоэтажной застройки</t>
  </si>
  <si>
    <t xml:space="preserve">
Не применяется совместно с Работами пунктов 6.3; 6.5÷ 6.7; 6.21÷6.24</t>
  </si>
  <si>
    <t xml:space="preserve">Не применяется совместно с Работами пунктов с  6.5÷6.7; 6.9÷6.15; 6.21÷ 6.24 </t>
  </si>
  <si>
    <t>Не применимо совместно с расценками пп. 4.2÷4.4; 6.56÷6.58</t>
  </si>
  <si>
    <t>Не применимо совместно с расценками пп. 4.6.÷ 4.8.</t>
  </si>
  <si>
    <t>Не применимо совместно с расценками пп. 4.6.÷4.8.</t>
  </si>
  <si>
    <r>
      <t xml:space="preserve">ПИР, СМР: разработка грунта в траншее, отвозка лишнего грунта, доставка песка, устройство постели из песка, прокладка и монтаж кабеля (включая вывод кабеля на стену/опору, ввод кабеля в здание по существующему каналу с пробивкой и заделкой герметизации, внутриобъектовые работы), покрытие кабеля кирпичом/плитами, засыпка траншеи песком,  стоимость кабеля, прокладка и стоимость опознавательной ленты, оплата подключений к существующим сетям, согласования, оформление договоров аренды на период строительства, рекультивация земель. </t>
    </r>
    <r>
      <rPr>
        <b/>
        <sz val="12"/>
        <color theme="1"/>
        <rFont val="Calibri"/>
        <family val="2"/>
        <charset val="204"/>
        <scheme val="minor"/>
      </rPr>
      <t>Проведение всех измерений, оформление исполнительной документации.</t>
    </r>
    <r>
      <rPr>
        <sz val="12"/>
        <color theme="1"/>
        <rFont val="Calibri"/>
        <family val="2"/>
        <charset val="204"/>
        <scheme val="minor"/>
      </rPr>
      <t xml:space="preserve">
</t>
    </r>
  </si>
  <si>
    <t>Расценка применяется при выполнении комплекса работ по СКС на одном объекте.
Не применимо совместно с расценками 8.3.1.</t>
  </si>
  <si>
    <t>8.7.10</t>
  </si>
  <si>
    <t>5.31</t>
  </si>
  <si>
    <t>ПИР, СМР,  включая затраты на материалы, демонтаж/ вывоз существующего асфальтобетонного покрытия, получение необходимых согласований и разрешений на производство работ</t>
  </si>
  <si>
    <t>ПИР, СМР,  включая затраты на материалы, демонтаж/ вывоз существующего асфальтобетонного покрытия и бордюрного камня, получение необходимых согласований и разрешений на производство работ</t>
  </si>
  <si>
    <t xml:space="preserve">Восстановление газонного покрытия </t>
  </si>
  <si>
    <t>ПИР, СМР, включая подготовку почвы для устройства партерного и обыкновенного газона с внесением растительной земли слоем 15 см, планировку участка, посев газонов партерных, мавританских и обыкновенных.</t>
  </si>
  <si>
    <t>Применяется дополнительно к расценке 5.1; 5.3-5.4.</t>
  </si>
  <si>
    <t xml:space="preserve"> ПИР, СМР, включая стоимость материалов, установки колодцев ККС под требуемое количество каналов (с учетом стоимости колодцев, оснастки, труб и комплектующих).</t>
  </si>
  <si>
    <t>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Устройство переходов подземных методом ГНБ. Оформление исполнительной документации.</t>
  </si>
  <si>
    <t>СМР, включая и не ограничиваясь перечисленным: установка, монтаж розетки, выключателя на стену, независимо от материалов поверхности, стоимость основных (каркас, суппорт-рамка, розетка) и  крепежных материалов.</t>
  </si>
  <si>
    <t>СМР, включая и не ограничиваясь перечисленным: монтаж информационной розетки на стену, независимо от материалов поверхности, стоимость основных  (каркас, суппорт-рамка, модуль розетки) и крепежных материалов.</t>
  </si>
  <si>
    <t>Коэффициент при проведении работ на высоте свыше 4 метров (при выполнении внутренних работ)</t>
  </si>
  <si>
    <t>Коэф.</t>
  </si>
  <si>
    <t>Комплекс</t>
  </si>
  <si>
    <t>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Устройство переходов подземных методом ГНБ, рекультивации земель.  Оформление разрешительных документов и исполнительной документации (в том числе топографо-геодезические работы, с нанесением на городской планшет исполнительной сьёмки, землеустроительные работы).</t>
  </si>
  <si>
    <t xml:space="preserve">Топографо-геодезические работы </t>
  </si>
  <si>
    <t xml:space="preserve">Топографо-геодезические работы, включая и не ограничиваясь: создание опорных геодезических, межевых сетей для целей проведения инженерных изысканий, инвентаризации и межевания земель, кадастровых съемок, топографических съемок и иных работ; топографические съемки в масштабах 1:500, 1:5000; съемку подземных и наземных сооружений (инженерных коммуникаций).
</t>
  </si>
  <si>
    <t xml:space="preserve"> Прокладка и монтаж ВОК в грунте, включая землеустроительное дело, топографо-геодезические работы, согласования</t>
  </si>
  <si>
    <t>Монтаж климатического шкафа (Indoor) 
размером от (750х350х1500)</t>
  </si>
  <si>
    <t>Монтаж климатического шкафа (Outdoor) размером от (750х350х1500)</t>
  </si>
  <si>
    <t xml:space="preserve">Монтаж телекоммуникационного климатического шкафа на опоре/стене размером от (650х350Х650) </t>
  </si>
  <si>
    <t>5.32</t>
  </si>
  <si>
    <t>Применяется  только на работы раздела №8 "Строительство структурированных кабельных сетей (СКС)", которые выполнены в соответствующих условиях.</t>
  </si>
  <si>
    <t>Установка колодца типа ККС-2, в том числе при организации участка ГНБ и на существующей кабельной канализации</t>
  </si>
  <si>
    <t>Установка колодца типа ККС-3,  в том числе при организации участка ГНБ и на существующей кабельной канализации</t>
  </si>
  <si>
    <t>Установка колодца типа ККС-4, в том числе при организации участка ГНБ и на существующей кабельной канализации</t>
  </si>
  <si>
    <t>Установка колодца типа ККС-5,  в том числе при организации участка ГНБ и на существующей кабельной канализации</t>
  </si>
  <si>
    <t>Установка колодца типа ККТМ-1,  в том числе при организации участка ГНБ и на существующей кабельной канализации в сегменте малоэтажной застройки, коттеджных посёлках</t>
  </si>
  <si>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длинами не более чем по 2 м. в 1 пучок с маркировкой данного пучка в соответствии с маркой демонтированного однородного кабеля связи (применимо для медножильных кабелей, общий вес и количество пучков определяет Исполнитель), или намоткой на барабан (с учетом стоимости барабана), погрузкой, перевозкой, разгрузкой и взвешиванием демонтированного кабеля связи на складе филиала, его приемом-передачей на склад филиала. Оформление исполнительной документации.</t>
  </si>
  <si>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строительными длинами  в 1 бухту/барабан (с учетом стоимости барабана) с маркировкой  в соответствии с маркой длиной демонтированного однородного кабеля связи, погрузкой, перевозкой, разгрузкой  демонтированного кабеля связи на складе филиала, его приемом-передачей на склад филиала. Оформление исполнительной документации.</t>
  </si>
  <si>
    <t>ПИР,СМР: Монтаж АРМ  в составе, не ограничиваясь перечисленным: видеорегистратор, монитор/мониторы, блок бесперебойного питания, клавиатура и/или мышь, включая их установку, подключение, настройку, тестирование; установку дополнительных жестких дисков в видеорегистратор; установку видеоразветвителей, видеоусилителей, квадраторов, подключение электропитания оборудования. Без учета стоимости основных материалов.</t>
  </si>
  <si>
    <t>Вертикальный участок, для организации распределительной сети домофонии, организуется по расценки п. 6.1 -6.3</t>
  </si>
  <si>
    <t>Комплекс работ по установке 1-го шлагбаума</t>
  </si>
  <si>
    <t>Строительно-монтажные работы</t>
  </si>
  <si>
    <t>1 шлагбаум</t>
  </si>
  <si>
    <t>Проектно-изыскательские работы по установке шлагбаума</t>
  </si>
  <si>
    <t>Выполнение работ по программированию ключа/ метки NFS</t>
  </si>
  <si>
    <t>Может применятся с работами других разделов, при наличии обоснования для использования</t>
  </si>
  <si>
    <t>7.16.1</t>
  </si>
  <si>
    <t>7.16.2</t>
  </si>
  <si>
    <t>7.18.1</t>
  </si>
  <si>
    <t>7.18.2</t>
  </si>
  <si>
    <t>7.18.3</t>
  </si>
  <si>
    <t>7.18.4</t>
  </si>
  <si>
    <t>7.21.1</t>
  </si>
  <si>
    <t>7.21.2</t>
  </si>
  <si>
    <t>7.21.3</t>
  </si>
  <si>
    <t>5.21.1</t>
  </si>
  <si>
    <t>5.21.2</t>
  </si>
  <si>
    <t>5.21.3</t>
  </si>
  <si>
    <t>5.33</t>
  </si>
  <si>
    <t>6.8.1</t>
  </si>
  <si>
    <t>6.8.2</t>
  </si>
  <si>
    <t>6.8.3</t>
  </si>
  <si>
    <t>6.8.4</t>
  </si>
  <si>
    <t>6.8.5</t>
  </si>
  <si>
    <t>6.81</t>
  </si>
  <si>
    <t>6.82</t>
  </si>
  <si>
    <t xml:space="preserve">СМР, прокладка кабеля, включая работы по трассировке кабеля  (размотка , маркировка , замер длины , растяжка , нарезка , жгутирование), с учетом стоимости кабеля и крепежных материалов, другие сопутствующие работы. </t>
  </si>
  <si>
    <t>Прокладка, монтаж, трассировка  силового кабеля (провода) емкостью до  3х2,5 мм2, в коробе, в лотке, кабельном канале, трубе, гофре, металлорукаве  и т.д.</t>
  </si>
  <si>
    <t>Прокладка, монтаж, трассировка силового кабеля (провода) емкостью до  5х4 мм2, в коробе, в лотке, кабельном канале, трубе, гофре,металлорукаве  и т.д.</t>
  </si>
  <si>
    <t>Прокладка, монтаж, трассировка кабеля UTP  cat 5e до 4 пар в штробе или открытым способом креплением  накладными скобами</t>
  </si>
  <si>
    <t>Прокладка, монтаж, трассировка силового кабеля (провода) в штробе или открытым способом креплением  накладными скобами, независимо от сечения и количества жил кабеля</t>
  </si>
  <si>
    <t xml:space="preserve">СМР, включая прокладку, монтаж кабеля, работы по трассировке кабеля (размотка, маркировка , замер длины , растяжка , нарезка , жгутирование), с учетом стоимости кабеля и крепежных материалов, другие сопутствующие работы. </t>
  </si>
  <si>
    <t>СМР, включая прокладку, монтаж силового кабеля, провода заземления, работы по трассировке кабеля (размотка, маркировка , замер длины , растяжка , нарезка , жгутирование), с учетом стоимости кабеля и крепежных материалов, проверку состояния изоляции кабеля до и после прокладки и другие сопутствующие работы, присоединение к зажимам жил и проводов.</t>
  </si>
  <si>
    <t>СМР, включая прокладку, монтаж, силового кабеля, провода заземления, работы по трассировке кабеля (размотка, маркировка , замер длины , растяжка , нарезка , жгутирование),  с учетом стоимости кабеля и крепежных материалов, проверку состояния изоляции кабеля до и после прокладки и другие сопутствующие работы, присоединение к зажимам жил и проводов.</t>
  </si>
  <si>
    <t>СМР , включая прокладку, монтаж силового кабеля, провода заземления (независимо от сечения и количества жил кабеля), работы по трассировке кабеля (размотка , маркировка , замер длины , растяжка , нарезка , жгутирование),  проверку состояния изоляции кабеля до и после прокладки и другие сопутствующие работы, присоединение к зажимам жил и проводов. Включает стоимость крепежных материалов, без учета стоимости кабеля.</t>
  </si>
  <si>
    <t>Прокладка, монтаж, трассировка коаксиального кабеля  в коробе, в лотке, кабельном канале, трубе, гофре и т.д.</t>
  </si>
  <si>
    <t xml:space="preserve">СМР, включая прокладку, монтаж, роботы по трассировке кабеля (размотка , маркировка , замер длины , растяжка , нарезка , жгутирование) установке разветвителей, делителей, стоимость основных и  крепежных материалов, другие сопутствующие работы. </t>
  </si>
  <si>
    <t>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Устройство переходов подземных методом ГНБ / ГНП, рекультивации земель.  Оформление разрешительных документов и исполнительной документации (в том числе топографо-геодезические работы, с нанесением на городской планшет исполнительной сьёмки, землеустроительные работы).</t>
  </si>
  <si>
    <t>30 % от стоимости  монтажа</t>
  </si>
  <si>
    <t>Может применятся с работами других разделов</t>
  </si>
  <si>
    <t>ПИР, СМР, Прочие затраты (в том числе стоимость кабеля), включая строительство горизонтальных кабельных каналов/труб между подъездами, установку ШАН/КРТ и патч-панелей/плинтов, с учетом стоимости всех материалов, в том числе ШАН/КРТ и патч-панелей/плинтов, прочие, исполнительная документация.</t>
  </si>
  <si>
    <r>
      <rPr>
        <b/>
        <sz val="14"/>
        <color rgb="FFFF0000"/>
        <rFont val="Calibri"/>
        <family val="2"/>
        <charset val="204"/>
        <scheme val="minor"/>
      </rPr>
      <t>Примечание:</t>
    </r>
    <r>
      <rPr>
        <sz val="12"/>
        <color theme="1"/>
        <rFont val="Calibri"/>
        <family val="2"/>
        <charset val="204"/>
        <scheme val="minor"/>
      </rPr>
      <t xml:space="preserve">
</t>
    </r>
    <r>
      <rPr>
        <b/>
        <sz val="12"/>
        <color theme="1"/>
        <rFont val="Calibri"/>
        <family val="2"/>
        <charset val="204"/>
        <scheme val="minor"/>
      </rPr>
      <t>Настоящие удельные расценки предназначены для формирования бюджета или начальной, максимальной цены (НМЦ) конкурса. 
Настоящие удельные расценки являются максимальными и могут быть изменены в сторону уменьшения на стадии формирования НМЦ или в результате проведения конкурентных процедур.
Величина стоимости кабеля с учётом ТЗР носит справочный характер и используется для исключения из Удельной стоимости за единицу в случае принятия решения об использовании давальческого кабеля РФ/МРФ.</t>
    </r>
  </si>
  <si>
    <t>Не применимо совместно с расценками раздела 3; 4.2.÷4.4.</t>
  </si>
  <si>
    <t xml:space="preserve">
Не применяется совместно с п. 5.1; 5.8-5.14</t>
  </si>
  <si>
    <t>Не применимо совместно с расценкой 5.21; 5.22.</t>
  </si>
  <si>
    <t>Прокладка и монтаж силового кабеля ёмкостью до 5х16мм2 по опорам/конструкциям/стенам, включая внутриобъектовую прокладку для различных подключений сверх 20/50 м</t>
  </si>
  <si>
    <t>Прокладка и монтаж силового кабеля ёмкостью до 4х2,5мм2 по опорам/конструкциям/стенам, включая внутриобъектовую прокладку для различных подключений сверх 20/50 м</t>
  </si>
  <si>
    <t>Монтаж технологического проходного отверстия в стене 50 мм</t>
  </si>
  <si>
    <t>Монтаж технологического проходного отверстия в стене  100 мм</t>
  </si>
  <si>
    <t>Монтаж технологического проходного отверстия в стене 300 мм</t>
  </si>
  <si>
    <t>СМР, монтаж технологического отверстия 100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</si>
  <si>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СМР, монтаж технологического отверстия 50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</si>
  <si>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СМР, монтаж технологического отверстия 300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</si>
  <si>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Строительство сетей FTTB малоэтажная застройка (дома до 3-х этажей, включительно)</t>
  </si>
  <si>
    <t>Строительство сетей абонентского доступа по технологии GPON в сегменте малоэтажной застройки (дома до 3-х этажей, включительно):</t>
  </si>
  <si>
    <t>Строительство сетей FTTB стандартная застройка (дома выше 3-х этажей)</t>
  </si>
  <si>
    <t>СМР: Организация оптической абонентской линии в кабельной канализации, прокладка Drop кабеля (с учетом технологических, монтажных запасов кабеля, стоимость предтерминированного кабеля), включая прокладку и переход по участкам существующей инфраструктуры, устройство абонентского кабельного ввода в здание, защита кабеля металлическими желобами на стене, герметизация каналов, при необходимости установка оптического сплиттера (без учёта стоимости), установка абонентской оптической розетки, маркировки (бирки), проведение всех измерений ВОК, включая входной контроль кабеля, оформление исполнительной документации.</t>
  </si>
  <si>
    <t>СМР: Организация оптической абонентской линии в грунте, прокладка Drop кабеля (с учетом технологических, монтажных запасов кабеля, стоимость предтерминированного кабеля), включая прокладку и переход по участкам существующей инфраструктуры, устройство абонентского кабельного ввода в здание, защита кабеля металлическими желобами на стене, при необходимости установка оптического сплиттера (без учёта стоимости), установка абонентской оптической розетки, герметизация каналов, маркировки (бирки), проведение всех измерений ВОК, включая входной контроль кабеля, оформление исполнительной документации.</t>
  </si>
  <si>
    <t>СМР: Организация оптической абонентской линии по воздушным линиям связи (ВЛС), прокладка Drop кабеля (с учетом технологических, монтажных запасов кабеля, стоимость предтерминированного кабеля), включая прокладку и переход по участкам существующей инфраструктуре, устройство абонентского кабельного ввода в здание, защита кабеля металлическими желобами на стене, при необходимости установка оптического сплиттера (без учёта стоимости), установка абонентской оптической розетки, герметизация каналов, маркировки (бирки), проведение всех измерений ВОК, включая входной контроль кабеля, оформление исполнительной документации.</t>
  </si>
  <si>
    <t xml:space="preserve">1 шт. </t>
  </si>
  <si>
    <t>ПИР, СМР:  Включено, не ограничиваясь перечисленным:  прокладка и монтаж провода, с учетом стоимости всех материалов, прочие, оформление разрешительных документов, исполнительной документации.</t>
  </si>
  <si>
    <t>ПИР, СМР: Включено, не ограничиваясь перечисленным: прокладка и монтаж провода, труб, коробов, кабель-каналов и др., с учетом стоимости всех материалов, прочие, оформление разрешительных документов, исполнительной документации.</t>
  </si>
  <si>
    <t>Прокладка и монтаж  кабель каналов, коробов ПВХ по конструкциям размером более 100Х60</t>
  </si>
  <si>
    <t>Установка автоматического выключателя 3- полюсного (до 25А включительно)</t>
  </si>
  <si>
    <t>Установка и подключение автоматического  выключателя трех полюсного, с номинальным током до 25 А во вводно-распределительном устройстве здания, включая стоимость основных и крепежных материалов.</t>
  </si>
  <si>
    <t>Установка автоматического выключателя 3- полюсного (от 25А до 63А включительно)</t>
  </si>
  <si>
    <t>Установка и подключение автоматического  выключателя трех полюсного, с номинальным током от 25 до 63 А во вводно-распределительном устройстве здания, включая стоимость основных и крепежных материалов.</t>
  </si>
  <si>
    <t>Установка выключателя нагрузки (до  40А включительно)</t>
  </si>
  <si>
    <t>Установка и подключение выключателя нагрузки, с номинальным током до  40 А во вводно-распределительном устройстве здания, включая стоимость основных и крепежных материалов.</t>
  </si>
  <si>
    <t>Установка выключателя нагрузки (более  40А)</t>
  </si>
  <si>
    <t>Установка и подключение выключателя нагрузки, с номинальным током более  40 А во вводно-распределительном устройстве здания, включая стоимость основных и крепежных материалов.</t>
  </si>
  <si>
    <t>Монтаж бокса (щита) распределительного  более 24 модулей</t>
  </si>
  <si>
    <t>СМР, сборка монтаж  бокса (щита) не укомплектованного автоматическими выключателями, независимо от материала поверхности, включая  стоимость основных и крепежных материалов.</t>
  </si>
  <si>
    <t>Прокладка, монтаж, трассировка силового кабеля (провода) емкостью до  5х10мм2, в коробе, в лотке, кабельном канале, трубе, гофре,металлорукаве  и т.д.</t>
  </si>
  <si>
    <t>Прокладка, монтаж, трассировка силового кабеля (провода) емкостью до  5х16 мм2, в коробе, в лотке, кабельном канале, трубе, гофре,металлорукаве  и т.д.</t>
  </si>
  <si>
    <t>Прокладка, монтаж, трассировка силового кабеля (провода) емкостью до  5х35 мм2, в коробе, в лотке, кабельном канале, трубе, гофре,металлорукаве  и т.д.</t>
  </si>
  <si>
    <t>Прокладка, монтаж, трассировка силового кабеля (провода) емкостью до  5х70 мм2, в коробе, в лотке, кабельном канале, трубе, гофре,металлорукаве  и т.д.</t>
  </si>
  <si>
    <t>Прокладка, монтаж, трассировка силового кабеля (провода) емкостью до  5х95 мм2, в коробе, в лотке, кабельном канале, трубе, гофре,металлорукаве  и т.д.</t>
  </si>
  <si>
    <t>п/э  труба диаметром 63 мм</t>
  </si>
  <si>
    <t>п/э  труба диаметром 110 мм</t>
  </si>
  <si>
    <t xml:space="preserve">Выполнение переходов методом горизонтального направленного бурения (ГНБ) / горизонтально направленного прокола (ГНП) с прокладкой 1-й  п/э  трубы </t>
  </si>
  <si>
    <t>5.7.1</t>
  </si>
  <si>
    <t>5.7.2</t>
  </si>
  <si>
    <t>Прокладка и монтаж кабель каналов, коробов ПВХ по конструкциям размером  80х60мм</t>
  </si>
  <si>
    <t>Монтаж навесного бокса (щита) распределительного  до 24 модулей (включительно)</t>
  </si>
  <si>
    <t>8.1.10</t>
  </si>
  <si>
    <t>8.2.10</t>
  </si>
  <si>
    <t>8.2.11</t>
  </si>
  <si>
    <t>8.2.12</t>
  </si>
  <si>
    <t>8.2.13</t>
  </si>
  <si>
    <t>8.2.14</t>
  </si>
  <si>
    <t>8.4.1</t>
  </si>
  <si>
    <t>8.4.2</t>
  </si>
  <si>
    <t>8.4.3</t>
  </si>
  <si>
    <t>8.4.8</t>
  </si>
  <si>
    <t>8.4.9</t>
  </si>
  <si>
    <t>8.4.10</t>
  </si>
  <si>
    <t>8.4.11</t>
  </si>
  <si>
    <t>8.4.12</t>
  </si>
  <si>
    <t xml:space="preserve">СМР, включая (но не ограничиваясь) , разделку и расшивка, укладка крепление  кабеля </t>
  </si>
  <si>
    <t>Расшивка и разделка медножильного кабеля на порт патч-панели/кросс-панели</t>
  </si>
  <si>
    <t>Применятся с работами  6.19; 8.1.9-8.1.10  при наличии обоснования для использования</t>
  </si>
  <si>
    <t>Установка камеры подъездного/внутриподъездного видеонаблюдения (ПВН)  (в т.ч системы городского видеонаблюдения)</t>
  </si>
  <si>
    <t>Установка и монтаж вызывной панели домофона</t>
  </si>
  <si>
    <t>Монтаж блока питания (домофон)</t>
  </si>
  <si>
    <t xml:space="preserve">СМР, ПИР,  не ограничиваясь перечисленным; установка и монтаж блока питания (включая крепежные материалы и изделия), включение электропитания. Оформление разрешительных документов, исполнительной документации. Без стоимости оборудования. Прокладка и монтаж кабелей данной расценкой не учитываются.   </t>
  </si>
  <si>
    <t xml:space="preserve">СМР, ПИР,  не ограничиваясь перечисленным; подготовка места установки, установка и монтаж кнопки выхода/считывателя (включая крепежные материалы и изделия). Оформление разрешительных документов, исполнительной документации. Без стоимости оборудования. Прокладка и монтаж кабелей данной расценкой не учитываются.   </t>
  </si>
  <si>
    <t>Комплекс работ по монтажу систем  домофонии (ЗУ)</t>
  </si>
  <si>
    <t xml:space="preserve">1 км трассы кабеля </t>
  </si>
  <si>
    <t>Основная расценка при организации  услуг в Комплексных Новостройках</t>
  </si>
  <si>
    <t>Устройство оптической абонентской линии GPON/P2P в Домохозяйство (ДХ) открытым способом/ по существующим, установленным конструкциям (трубе/коробу/кабель-каналу), с выводом на абонентскую оптическую розетку или на абонентскую коробку не оборудованную розеткой 220 В, включая запас 5 м в ДХ.</t>
  </si>
  <si>
    <t>Устройство оптической абонентской линии GPON/P2P в Домохозяйство (ДХ) с установкой конструкций (трубы/короба/кабель-канала), с выводом на абонентскую оптическую розетку  или на абонентскую коробку не оборудованную розеткой 220 В, включая запас 5 м в ДХ.</t>
  </si>
  <si>
    <t>Установка и подключение  электромагнитного замка, с кнопкой аварийного выхода.</t>
  </si>
  <si>
    <t>6.91</t>
  </si>
  <si>
    <t xml:space="preserve">Монтаж и ПНР абонентского блока оборудования БШПД,  абонентского блока 3G/4G (outdoor)
</t>
  </si>
  <si>
    <t>Строительство сетей абонентского доступа по технологии FTTb в Cстандартной застройке и в Новостройках  (дома выше 3-х этажей):</t>
  </si>
  <si>
    <t>Строительство сетей абонентского доступа по технологии GPON в сегменте Стандартной застройки и Новостройках (дома выше 3-х этажей):</t>
  </si>
  <si>
    <t xml:space="preserve">1 м  </t>
  </si>
  <si>
    <t xml:space="preserve">1 м </t>
  </si>
  <si>
    <t>Устройство абонентской линии в Домохозяйство (ДХ) кабелем типа UTP/FTP Cat 5е (до 4 пар) открытым способом/ по существующим, установленным конструкциям (трубе/коробу/кабель-каналу), с выводом на абонентскую розетку типа RJ или на абонентскую коробку не оборудованную розеткой 220 В, включая запас 5 м в ДХ.</t>
  </si>
  <si>
    <t>Устройство абонентской линии в Домохозяйство (ДХ) кабелем типа UTP/FTP Cat 5е (до 4 пар) с установкой конструкций (трубы/короба/кабель-канала), с выводом на абонентскую розетку типа RJ или на абонентскую коробку не оборудованную розеткой 220 В, включая запас 5 м в ДХ.</t>
  </si>
  <si>
    <t>Устройство абонентской линии в Домохозяйство (ДХ) кабелем типа UTP/FTP Cat 5е (св. 4 до 8 пар) открытым способом/ по существующим, установленным конструкциям (трубе/коробу/кабель-каналу), с выводом на абонентскую розетку типа RJ  или на абонентскую коробку не оборудованную розеткой 220 В, включая запас 5 м в ДХ.</t>
  </si>
  <si>
    <t>Устройство абонентской линии в Домохозяйство (ДХ) кабелем типа UTP/FTP Cat 5е (св. 4 до 8 пар) с установкой конструкций (трубы/короба/кабель-канала), с выводом на абонентскую розетку типа RJ  или на абонентскую коробку не оборудованную розеткой 220 В, включая запас 5 м в ДХ.</t>
  </si>
  <si>
    <t>Устройство линии кабелем типа UTP/FTP Cat 5е (до 4 пар)  по стене с креплением скобами (открытая проводка) с оконцовкой коннектором типа RJ или розеткой типа RJ</t>
  </si>
  <si>
    <t>Устройство линии кабелем типа UTP/FTP Cat 5е (до 4 пар)  по стене с устройством и заделкой борозды с креплением  скобами (скрытая проводка) с оконцовкой коннектором типа RJ или розеткой типа RJ</t>
  </si>
  <si>
    <r>
      <t>Устройство линии кабелем типа UTP/FTP Cat 5е (до 4 пар)</t>
    </r>
    <r>
      <rPr>
        <sz val="12"/>
        <color indexed="10"/>
        <rFont val="Calibri"/>
        <family val="2"/>
        <charset val="204"/>
        <scheme val="minor"/>
      </rPr>
      <t xml:space="preserve">  </t>
    </r>
    <r>
      <rPr>
        <sz val="12"/>
        <rFont val="Calibri"/>
        <family val="2"/>
        <charset val="204"/>
        <scheme val="minor"/>
      </rPr>
      <t>по установленным конструкциям (труба/канал/гофра) с оконцовкой коннектором типа RJ или розеткой типа RJ</t>
    </r>
  </si>
  <si>
    <r>
      <t>Устройство линии кабелем типа UTP/FTP Cat 5е (до 4 пар)</t>
    </r>
    <r>
      <rPr>
        <sz val="12"/>
        <color indexed="10"/>
        <rFont val="Calibri"/>
        <family val="2"/>
        <charset val="204"/>
        <scheme val="minor"/>
      </rPr>
      <t xml:space="preserve">  </t>
    </r>
    <r>
      <rPr>
        <sz val="12"/>
        <rFont val="Calibri"/>
        <family val="2"/>
        <charset val="204"/>
        <scheme val="minor"/>
      </rPr>
      <t>по конструкциям (труба/короб/гофра) с их установкой, с оконцовкой коннектором типа RJ или розеткой типа RJ</t>
    </r>
  </si>
  <si>
    <r>
      <t>Устройство линии кабелем типа UTP/FTP C</t>
    </r>
    <r>
      <rPr>
        <sz val="12"/>
        <color theme="1"/>
        <rFont val="Calibri"/>
        <family val="2"/>
        <charset val="204"/>
        <scheme val="minor"/>
      </rPr>
      <t>at 5е (св.4 до 8 пар</t>
    </r>
    <r>
      <rPr>
        <sz val="12"/>
        <color indexed="8"/>
        <rFont val="Calibri"/>
        <family val="2"/>
        <charset val="204"/>
        <scheme val="minor"/>
      </rPr>
      <t>)</t>
    </r>
    <r>
      <rPr>
        <sz val="12"/>
        <color theme="1"/>
        <rFont val="Calibri"/>
        <family val="2"/>
        <charset val="204"/>
        <scheme val="minor"/>
      </rPr>
      <t xml:space="preserve"> по установленным конструкциям (труба/канал/го</t>
    </r>
    <r>
      <rPr>
        <sz val="12"/>
        <rFont val="Calibri"/>
        <family val="2"/>
        <charset val="204"/>
        <scheme val="minor"/>
      </rPr>
      <t>фра) с оконцовкой коннектором типа RJ или розеткой типа RJ</t>
    </r>
  </si>
  <si>
    <t>Устройство линии кабелем типа UTP/FTP Cat 5е (св.4 до 8 пар) по конструкциям (труба/короб/гофра) с их установкой, с оконцовкой коннектором типа RJ или розеткой типа RJ</t>
  </si>
  <si>
    <t>ПИР, СМР, Прочие затраты, вертикальных (стояки)  с учетом стоимости труб крепежа, установки проходных коробок, сопутствующих СМР, в том числе пробивка/сверление отверстий, герметизация (включая стоимость материалов), прочие, исполнительная документация.</t>
  </si>
  <si>
    <t>СМР, ПИР, прочие затраты, не ограничиваясь перечисленным: монтаж стальной трубы для трубостойки диаметром 60 мм (включая стоимость металлической трубы и расходных материалов), в том числе пробивка/сверление отверстий, герметизация.</t>
  </si>
  <si>
    <t xml:space="preserve">ПИР, СМР  включая стоимость материалов (с учетом  технологических, монтажных запасов кабеля),  проведение  всех измерений, включая входной контроль кабеля. установку делителей, ответвителей, с учетом стоимости всех материалов, установку и настройку активного оборудования (в т.ч. коммутация на стороне головной станции), прочие, оформление разрешительных документов, исполнительной документации. Не включает стоимость активного оборудования, стоимость и монтаж шкафа. </t>
  </si>
  <si>
    <t>Демонтаж оборудования/патч панели/кросс-панели/кабельного органайзера/полки/оптического кроссового шкафа в телекоммуникационном шкафу/стойке</t>
  </si>
  <si>
    <t xml:space="preserve"> Монтаж оборудования, патч/кросс панелей</t>
  </si>
  <si>
    <t xml:space="preserve">
Не применяется совместно с Работами раздела с 1÷2, по установке оборудования входящего в состав стоимости порта.</t>
  </si>
  <si>
    <t xml:space="preserve">ПИР, СМР, Работы по монтажу муфты прямой/разветлительной на медном кабеле, в том числе и не ограничиваясь перечисленным: соединение и герметизация по технологиям 3М или ТайкоРайхем,  измерения и прозвонка кабеля во время монтажа, комплекс всех измерений смонтированных пар, включая стоимость основных и вспомогательных материалов. </t>
  </si>
  <si>
    <t>СМР: демонтаж, разделка, удаление загрязнений, инвентаризация существующих сварок, разварка волокон (до 16 ОВ), реконфигурация схемы разварки, замена корпуса муфты и комплектующих, сборка, герметизация, включая стоимость основных и расходных материалов, транспортные и все прочие расходы. Паспортизация (не ограничиваясь перечисленным: в электронном виде, Excel-формат для рефлектограмм, протоколы, схемы разварки). При разварке свыше 16 ОВ дополнительно применяется расценка 6.24.</t>
  </si>
  <si>
    <t>ИР, СМР, Прочие затраты, включая стоимость материалов, в том числе и не ограничиваясь перечисленным: в зависимости от места установки осуществляется крепление к стене здания (при необходимости выполняются работы по выравниванию стен), перевозка шкафа; монтаж шкафа; устройство заземления, электроснабжения, присоединение к электрической сети (прокладка силового кабеля длиной до 50м). Оформление разрешительных документов и исполнительной документации. Не включает: стоимость климатического шкафа в комплекте.</t>
  </si>
  <si>
    <t xml:space="preserve"> СМР, с учетом сопутствующих работ и стоимости материалов.
Внесение данных в исполнительную документацию (в кабельный журнал).</t>
  </si>
  <si>
    <t>для деревянных опор, пропитанных антисептиком</t>
  </si>
  <si>
    <r>
      <rPr>
        <b/>
        <sz val="14"/>
        <color rgb="FFFF0000"/>
        <rFont val="Calibri"/>
        <family val="2"/>
        <charset val="204"/>
        <scheme val="minor"/>
      </rPr>
      <t>Примечание:</t>
    </r>
    <r>
      <rPr>
        <b/>
        <sz val="12"/>
        <color rgb="FFFF0000"/>
        <rFont val="Calibri"/>
        <family val="2"/>
        <charset val="204"/>
        <scheme val="minor"/>
      </rPr>
      <t xml:space="preserve">
</t>
    </r>
    <r>
      <rPr>
        <b/>
        <sz val="12"/>
        <color theme="1"/>
        <rFont val="Calibri"/>
        <family val="2"/>
        <charset val="204"/>
        <scheme val="minor"/>
      </rPr>
      <t>В каждый из указанных выше видов Работ в т.ч. входят:
1. Затраты на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и согласование у сторонних организаций комплекта исполнительной документации в соответствии по построенным ЛКС и объектам строительства.</t>
    </r>
  </si>
  <si>
    <t>6.77.1</t>
  </si>
  <si>
    <t>6.77.2</t>
  </si>
  <si>
    <t>монтаж светофора (шлагбаум)</t>
  </si>
  <si>
    <t>Монтаж обогревателя с термостатом (шлагбаум)</t>
  </si>
  <si>
    <t>Монтаж индукционной петли</t>
  </si>
  <si>
    <t>6.77.3</t>
  </si>
  <si>
    <t>6.77.4</t>
  </si>
  <si>
    <t>6.77.5</t>
  </si>
  <si>
    <t>Монтаж/установка полноростового турникета уличного исполнения</t>
  </si>
  <si>
    <t>Подключение инженерных систем СКУД к контроллеру, программирование, настройка</t>
  </si>
  <si>
    <t>6.116</t>
  </si>
  <si>
    <t>6.117</t>
  </si>
  <si>
    <t>6.118</t>
  </si>
  <si>
    <r>
      <rPr>
        <b/>
        <sz val="12"/>
        <color rgb="FFFF0000"/>
        <rFont val="Calibri"/>
        <family val="2"/>
        <charset val="204"/>
        <scheme val="minor"/>
      </rPr>
      <t xml:space="preserve">Для объектов, с количеством две и менее квартир на этаже, допускается производить работы по расценкам раздела 3.  </t>
    </r>
    <r>
      <rPr>
        <b/>
        <sz val="12"/>
        <color rgb="FF0000FF"/>
        <rFont val="Calibri"/>
        <family val="2"/>
        <charset val="204"/>
        <scheme val="minor"/>
      </rPr>
      <t xml:space="preserve">
Не применяется совместно с Работами пунктов с  6.5÷ 6.15; 6.21÷ 6.24 </t>
    </r>
  </si>
  <si>
    <t>Допускается применение расценки для объектов Новостройки, с потребностью от Коммерческого блока в  ДРС FTTb GE-4 пары на 1 ДХ под 100% проникновение</t>
  </si>
  <si>
    <t>- для Домохозяйств, охваченных по технологии FTTB с проникновением до 50% включительно, с применением минимального шага проникновения 5%</t>
  </si>
  <si>
    <t>- для Домохозяйств, охваченных по технологии FTTB с проникновением выше 50%,  с применением минимального шага проникновения 5%</t>
  </si>
  <si>
    <t>- для Домохозяйств, охваченных по технологии FTTB с проникновением до 50% включительно,  с применением минимального шага проникновения 5%</t>
  </si>
  <si>
    <t>- для Домохозяйств, охваченных по технологии FTTB с проникновением от 50 % до 80% включительно, с применением минимального шага проникновения 5%</t>
  </si>
  <si>
    <t>- для Домохозяйств, охваченных по технологии FTTB с проникновением выше 80 %,  с применением минимального шага проникновения 5%</t>
  </si>
  <si>
    <t xml:space="preserve">Установка и монтаж турникета внутри помещения (полуростовый, трипод, роторный) </t>
  </si>
  <si>
    <t xml:space="preserve">комплекс </t>
  </si>
  <si>
    <t xml:space="preserve">Установка и монтаж полноростового турникета внутри помещения </t>
  </si>
  <si>
    <t xml:space="preserve">Установка и монтаж турникета уличного исполнения (полуростовый, трипод, роторный) </t>
  </si>
  <si>
    <t xml:space="preserve">Комплекс               (система) </t>
  </si>
  <si>
    <t>1 светофор</t>
  </si>
  <si>
    <t>3.4.3</t>
  </si>
  <si>
    <t>3.4.4</t>
  </si>
  <si>
    <t>3.4.5</t>
  </si>
  <si>
    <t>3.4.6</t>
  </si>
  <si>
    <t>3.4.7</t>
  </si>
  <si>
    <t>3.4.8</t>
  </si>
  <si>
    <t>Строительство слаботочного кабельного стояка в подъезде с установкой проходных коробок</t>
  </si>
  <si>
    <t>Протяженность по работам, указанным в пп. 4.2-4.3 учитывается  по оптической длине трассы;</t>
  </si>
  <si>
    <t xml:space="preserve"> Протяженность по работам, указанным в пп.5.5-5.7 учитывается  по профилю ГНБ/ГНП перехода;</t>
  </si>
  <si>
    <t>Расценки раздела 7 с ед. измерения - "за один комплект" содержат работы целиком за пролет;</t>
  </si>
  <si>
    <t>Расценка раздела 8.5.4.при использовании на одном объекте, применяется с понижающим коэффициентом (информация в примечании);</t>
  </si>
  <si>
    <t>Демонтаж антенны РРС, оборудования БШПД</t>
  </si>
  <si>
    <t>Применяется дополнительно к расценке 7.18. Включает: ПИР, СМР, включая строительство контура заземления, организация  ГШЗ и ее соединение с контуром заземления, с учетом материалов. Проведение измерения сопротивления заземляющего устройства.</t>
  </si>
  <si>
    <t>ПИР, СМР, прочие затраты, не ограничиваясь перечисленным: получение всех разрешений и согласований, в т.ч., но не ограничиваясь: ордер ОАТИ на производство работ, проект реорганизации дорожного движения на время строительства. Вскрытие, восстановление покрытия (асфальт, брусчатка, газон, проч.), подъём горловины колодца, монтаж опорного кольца.</t>
  </si>
  <si>
    <t>Величина стоимости кабеля/основных материалов с учётом ТЗР носит справочный характер и используется для исключения из Удельной стоимости за единицу в случае принятия решения об использовании давальческих материалов МРФ/РФ.</t>
  </si>
  <si>
    <t>Единый базовый перечень расценок на ПИР и СМР для организации строительства сетей доступа В2С/В2В/B2G/B2O ПАО «Ростелеком»</t>
  </si>
  <si>
    <t>Строительство сетей ШПД  по технологии GPON в городской черте</t>
  </si>
  <si>
    <t>Раздел 4. Прокладка и монтаж кабельных линий связи (в т.ч. магистральных), доумощнение ранее построенных сетей связи</t>
  </si>
  <si>
    <t>Раздел 5. Инфраструктура (Строительство ЛКСС)</t>
  </si>
  <si>
    <t>Раздел 6. Внутриобъектовые/объектовые работы  (Работы не зависимо от % проникновения, включая работы при модернизации сети)</t>
  </si>
  <si>
    <t xml:space="preserve">  Строительство распределительных участков ВОЛС  (Расценки используются для строительства распределительных участков ВОЛС по технологии GPON в коттеджных посёлках)</t>
  </si>
  <si>
    <t xml:space="preserve">Установка и монтаж сплиттера 2-го каскада (УСМ) </t>
  </si>
  <si>
    <t>Установка и монтаж сплиттера первого каскада, расключение, включая стоимость сплиттера 1*8</t>
  </si>
  <si>
    <t xml:space="preserve">Установка и монтаж сплиттера первого каскада, расключение, включая стоимость сплиттера 1*16 </t>
  </si>
  <si>
    <t>Установка клиентского оборудования</t>
  </si>
  <si>
    <t xml:space="preserve">  Установка активного абонентского оборудования (ONT, Sip, IPTV, xDSL, WiFi. За единицу, включает подключение кабеля в оборудование клиента) тестирование оборудование; активация сервисов; демонстрация услуг клиенту. Включено в стоимость организация оптической и/или медножильной линии по помещению абонента от оптической розетки  до места установки оборудования, включая стоимость кабеля,  кабельканала.</t>
  </si>
  <si>
    <t>3.7</t>
  </si>
  <si>
    <t>Расценка используется только в период строительства.</t>
  </si>
  <si>
    <t>Стоимость сплиттера 2-го каскада (УСМ) не входит в расценку  строительства объектов в сегменте Стандартная застройка,  Новостройка, Малоэтажная застройка, но должна быть учтена в ТЭО проектов.</t>
  </si>
  <si>
    <t>Установка  коммутатора  доступа на 24 порта/ СПВ-конвертера и патч-панели на 24 порта, блока розеток,  в существующий шкаф,  включая монтаж SFP и стоимость материалов и кабеля, без учета стоимости оборудования, подключение  электропитания от существующего источника питания;  подключение к сети передачи данных.  Оформление  разрешительных документов (по требованию Заказчика), исполнительной документации.</t>
  </si>
  <si>
    <t xml:space="preserve">Выполнение переходов методом горизонтального направленного бурения (ГНБ) с прокладкой 2-х п/э труб диаметром не менее 63 мм </t>
  </si>
  <si>
    <t>ПИР,  СМР, прочие затраты, не ограничиваясь перечисленным: включая стоимость основных материалов, доставку, подготовку заготовки,  земельные работы по раскопке и засыпке ямы с послойным трамбованием грунта, бетонирование, установку дополнительной ригели, замена ростверки. Оформление разрешительных документов и исполнительной документации.  Выполнение топографо-геодезических работ при предъявлении требования от Заказчика.</t>
  </si>
  <si>
    <t>Строительство 2-х канальной кабельной  канализации из асбестоцементных /полиэтиленовых труб, с установкой колодцев.</t>
  </si>
  <si>
    <t>Замена и монтаж вызывной панели домофона, с переустройством  посадочного места</t>
  </si>
  <si>
    <t xml:space="preserve">СМР, ПИР, не ограничиваясь перечисленным; демонтаж старой панели, подготовка/переустройство  места установки новой панели, установка и монтаж вызывной панели (включая крепежные материалы и изделия, переходные пластины, монтажные кожухи, необходимые строительные материалы), включение электропитания. Оформление разрешительных документов, исполнительной документации. Без стоимости оборудования. Прокладка и монтаж кабелей данной расценкой не учитываются.   </t>
  </si>
  <si>
    <t xml:space="preserve">для объектов БШПД </t>
  </si>
  <si>
    <t>Прокладка, монтаж, трассировка кабеля  UTP  cat 5e, 6е до 4 пар в коробе, в лотке, кабельном канале, трубе, гофре и т.д.</t>
  </si>
  <si>
    <t>6.62.1</t>
  </si>
  <si>
    <t>6.62.2</t>
  </si>
  <si>
    <t>6.62.3</t>
  </si>
  <si>
    <t>Установка  подключение абонентских устройств в квартире</t>
  </si>
  <si>
    <t>Установка, подключение, настройка аудиотрубки в квартире абонента (с учетом стоимости оборудования)</t>
  </si>
  <si>
    <t>СМР: Работы по  монтажу, подключению, настройки аудиотрубки к системе домофона, с учетом стоимости аудиотрубки и крепежных материалов. Не ограничиваясь перечисленным; коммутация в распределительном щитке в соответствии со схемой подключения, проверка работоспособности (качество сигнала, кнопки открытия). Прокладка кабеля от распределительной коробки производиться по расценкам: 6.67-6.69</t>
  </si>
  <si>
    <t>СМР: Работы по подключению, переключению, настройки, замене  аудиотрубки, с учетом стоимости крепежных материалов. Не ограничиваясь перечисленным; определение полярности аб. устройства, перекоммутация в распределительном щитке в соответствии со схемой подключения, проверка работоспособности (качество сигнала, кнопки открытия). Прокладка кабеля от распределительной коробки производиться по расценкам: 6.67-6.69</t>
  </si>
  <si>
    <t xml:space="preserve">СМР: Работы по подключению, переключению, настройки, абонентской панели видеодомофона, с учетом стоимости крепежных материалов. Не ограничиваясь перечисленным; определение полярности аб. устройства, перекоммутация в распределительном щитке в соответствии со схемой подключения, проверка работоспособности (качество видеосигнала, кнопки открытия, при необходимости установка усилителя). Прокладка и монтаж кабелей типа UTP данной расценкой не учтены. </t>
  </si>
  <si>
    <t xml:space="preserve">ПИР, СМР, Работы по монтажу муфты на волоконно-оптическом кабеле(ях) в независимости от типа кабеля(ей) и муфт, в том числе и не ограничиваясь перечисленным:  подготовительные работы, разделка-зачистка защитных оболочек кабеля и волокон, крепление силовых элементов, термоусадка/фиксация, герметизация, сварка волокон, термоусадка КДЗС, укладка  в кассету(ы), сборка герметизация муфты, закрепление на определенном месте, включая стоимость основных и расходных материалов, аксессуаров, транспортные и все прочие расходы. Паспортизация (не ограничиваясь перечисленным: в электронном виде, Excel-формат для рефлектограмм, протоколы, схемы разварки). </t>
  </si>
  <si>
    <t>до 24 ОВ включительно (соединений)</t>
  </si>
  <si>
    <t>до 48 ОВ включительно (соединений)</t>
  </si>
  <si>
    <t>до 144 ОВ включительно (соединений)</t>
  </si>
  <si>
    <t>до 288 ОВ включительно (соединений)</t>
  </si>
  <si>
    <t>Основная расценка при организации абонентской линии от этажного разветвителя КТВ  в ДХ абонента!</t>
  </si>
  <si>
    <t>Устройство абонентской линии КТВ в Домохозяйство (ДХ) кабелем типа RG-59/6 (или аналог) открытым способом/ по существующим, установленным конструкциям (трубе/коробу/кабель-каналу), с оконечиванием разъемами F - типа/выводом на абонентскую розетку или на абонентскую коробку не оборудованную розеткой 220 В, включая запас 5 м в ДХ.</t>
  </si>
  <si>
    <t>Устройство абонентской линии КТВ в Домохозяйство (ДХ) кабелем типа RG-59/6 (или аналог) с установкой конструкций (трубы/короба/кабель-канала),  с оконечиванием разъемами F - типа/выводом на абонентскую розетку или на абонентскую коробку не оборудованную розеткой 220 В, включая запас 5 м в ДХ.</t>
  </si>
  <si>
    <t xml:space="preserve">Монтаж муфты на волоконно-оптическом кабеле </t>
  </si>
  <si>
    <t>до 96 ОВ включительно (соединений)</t>
  </si>
  <si>
    <t>4.1.7</t>
  </si>
  <si>
    <t>4.1.8</t>
  </si>
  <si>
    <t>4.10.1</t>
  </si>
  <si>
    <t>4.10.2</t>
  </si>
  <si>
    <t>4.10.3</t>
  </si>
  <si>
    <t>4.10.4</t>
  </si>
  <si>
    <t>4.10.5</t>
  </si>
  <si>
    <t>4.10.6</t>
  </si>
  <si>
    <t>4.10.7</t>
  </si>
  <si>
    <t>4.10.8</t>
  </si>
  <si>
    <t>4.10.9</t>
  </si>
  <si>
    <t>4.10.10</t>
  </si>
  <si>
    <t>4.12</t>
  </si>
  <si>
    <t>4.14</t>
  </si>
  <si>
    <t>4.14.1</t>
  </si>
  <si>
    <t>4.14.2</t>
  </si>
  <si>
    <t>4.14.3</t>
  </si>
  <si>
    <t>4.14.3.1</t>
  </si>
  <si>
    <t>4.14.3.2</t>
  </si>
  <si>
    <t>4.14.3.3</t>
  </si>
  <si>
    <t>4.14.4</t>
  </si>
  <si>
    <t>4.14.4.1</t>
  </si>
  <si>
    <t>4.14.4.2</t>
  </si>
  <si>
    <t>4.14.4.3</t>
  </si>
  <si>
    <t>4.14.5</t>
  </si>
  <si>
    <t>4.14.5.1</t>
  </si>
  <si>
    <t>4.14.5.2</t>
  </si>
  <si>
    <t>4.14.5.3</t>
  </si>
  <si>
    <t>Применение расценки возможно совместно с Работами пунктов с  4.3÷4.4;  4.7÷ 4.9; 5.1÷ 5.6. по согласованию с Заказчиком работ</t>
  </si>
  <si>
    <t>Применяется  на существующих кабельных линиях, при переключении, восстановлении.  Применимо совместно с расценками пп. 4.7.÷ 4.9, при монтаже более 1  муфты на 0,5 км. строящейся трассы.</t>
  </si>
  <si>
    <t>Перемонтаж/ремонт существующей муфты на волоконно- оптическом кабеле связи</t>
  </si>
  <si>
    <t>Не применимо совместно с Работами раздела/пунктов 1; 4.7 ÷ 4.9; 6.1÷6.3 включительно</t>
  </si>
  <si>
    <t>4.1.9</t>
  </si>
  <si>
    <t>4.1.10</t>
  </si>
  <si>
    <t>8.8.1</t>
  </si>
  <si>
    <t>8.8.2</t>
  </si>
  <si>
    <t>8.8.3</t>
  </si>
  <si>
    <t>8.8.4</t>
  </si>
  <si>
    <t>8.8.5</t>
  </si>
  <si>
    <t>8.8.6</t>
  </si>
  <si>
    <t>8.8.7</t>
  </si>
  <si>
    <t>8.8.8</t>
  </si>
  <si>
    <t xml:space="preserve">СМР: установка/подключение, настройка, телефонного аппарата. С учетом стоимости работ, стоимости крепежных  материалов и патч-корда. </t>
  </si>
  <si>
    <t>Настройка и тестирование АРМ  учитываются пунктом 8.8.5</t>
  </si>
  <si>
    <t>Не применяется совместно с пунктом 8.8.1</t>
  </si>
  <si>
    <t xml:space="preserve">Расценка применяется единоразово в Заказе на удаленный объект строительства по согласованию с Заказчиком работ и подтверждается Актом передачи оборудования в монтаж и Актом/Ведомостью смонтированного оборудования на объекте строительства </t>
  </si>
  <si>
    <t xml:space="preserve">Включает компенсацию затрат на логистические издержки при транспортировки  оборудования  Заказчика, передаваемого в монтаж по форме ОС-15 на объект строительства, удаленного от склада Заказчика на расстоянии от 50 до 100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</si>
  <si>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  при строительстве объекта на удаленности  от 50 км до 100 км включительно, от склада Заказчика.</t>
  </si>
  <si>
    <t>Компенсация логистических затрат на транспортировку оборудования,  при строительстве объекта на удаленности  от 101 км до 200 км включительно, от склада Заказчика.</t>
  </si>
  <si>
    <t xml:space="preserve">Включает компенсацию затрат на логистические издержки при транспортировки  оборудования  Заказчика, передаваемого в монтаж по форме ОС-15 на объект строительства, удаленного от склада Заказчика на расстоянии от 101 до 200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</si>
  <si>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  при строительстве объекта на удаленности  от 201 км до 300 км включительно, от склада Заказчика.</t>
  </si>
  <si>
    <t xml:space="preserve">Включает компенсацию затрат на логистические издержки при транспортировки  оборудования  Заказчика, передаваемого в монтаж по форме ОС-15 на объект строительства, удаленного от склада Заказчика на расстоянии от 201 до 300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</si>
  <si>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  при строительстве объекта на удаленности свыше 301  км от склада Заказчика.</t>
  </si>
  <si>
    <t xml:space="preserve">Включает компенсацию затрат на логистические издержки при транспортировки  оборудования  Заказчика, передаваемого в монтаж по форме ОС-15 на объект строительства, удаленного от склада Заказчика на расстоянии свыше 301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</si>
  <si>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для стальных опор</t>
  </si>
  <si>
    <t>для композитных опор</t>
  </si>
  <si>
    <t>5.21.4</t>
  </si>
  <si>
    <t>Применяется при разовых работах.
Не применяется для сверления стен. Не применяется с Работами 6.4-6.5.</t>
  </si>
  <si>
    <t>ПИР, СМР, с учетом  стоимости вспомогательных и основных материалов  (включая стоимость ОРШ, и работы по демонтажу при замене). Оформлением разрешительных документов и исполнительной документации.</t>
  </si>
  <si>
    <t>ПИР, СМР, с учетом  стоимости вспомогательных и основных материалов   (включая стоимость ОРШ, и работы по демонтажу при замене). Оформлением разрешительных документов и исполнительной документации.</t>
  </si>
  <si>
    <t>Установка, настройка оборудования Wi-Fi, видеокамеры в помещении (в т.ч в ДХ)</t>
  </si>
  <si>
    <t xml:space="preserve">Установка, настройка  видеокамеры с кронштейном на фасаде здания </t>
  </si>
  <si>
    <t>Применяется при демонтаже оборудования. Не применяется с Работами 6.61.2.</t>
  </si>
  <si>
    <t>Раздел 1. Новое строительство сетей ШПД по технологии FTTb</t>
  </si>
  <si>
    <t xml:space="preserve">Раздел 2. Новое строительство сетей ШПД  по технологии GPON </t>
  </si>
  <si>
    <t>Раздел 3. Новое строительство сетей ШПД по технологии  FTTН  (GPON) в коттеджных посёлках</t>
  </si>
  <si>
    <t xml:space="preserve"> Прокладка и монтаж ВОК в грунте, включая внутриобъектовые работы </t>
  </si>
  <si>
    <t xml:space="preserve"> Прокладка и монтаж ВОК в кабельной канализации, включая внутриобъектовые работы </t>
  </si>
  <si>
    <r>
      <t>Применяется  на существующих кабельных линиях, при  монтаже новой муфты, организации врезки, отводов.  Применимо совместно с расценками пап. 4.2.÷ 4.4, при монтаже более 1 оптической муфты на 0,5 км строящейся трассы.</t>
    </r>
    <r>
      <rPr>
        <b/>
        <sz val="12"/>
        <color rgb="FFFF0000"/>
        <rFont val="Calibri"/>
        <family val="2"/>
        <charset val="204"/>
        <scheme val="minor"/>
      </rPr>
      <t xml:space="preserve"> 
НЕ ПРИМЕНЯТЬ </t>
    </r>
    <r>
      <rPr>
        <b/>
        <sz val="12"/>
        <color rgb="FF0000FF"/>
        <rFont val="Calibri"/>
        <family val="2"/>
        <charset val="204"/>
        <scheme val="minor"/>
      </rPr>
      <t>с разделом №3.</t>
    </r>
  </si>
  <si>
    <t xml:space="preserve">Восстановление поврежденного канала кабельной канализации </t>
  </si>
  <si>
    <t>Расценка применяется при разработке грунта и полноценном восстановлении каналов кабельной канализации</t>
  </si>
  <si>
    <t>п.м</t>
  </si>
  <si>
    <t>Прокладка стальных труб диаметром 60 мм</t>
  </si>
  <si>
    <t>Алмазное сверление/бурение перекрытий диаметром до 50 мм</t>
  </si>
  <si>
    <t>6.60.1</t>
  </si>
  <si>
    <t>6.60.2</t>
  </si>
  <si>
    <t>6.60.3</t>
  </si>
  <si>
    <t>6.60.4</t>
  </si>
  <si>
    <t>6.60.5</t>
  </si>
  <si>
    <t>6.60.6</t>
  </si>
  <si>
    <t>6.60.7</t>
  </si>
  <si>
    <t>6.60.8</t>
  </si>
  <si>
    <t>6.60.9</t>
  </si>
  <si>
    <t>6.61.</t>
  </si>
  <si>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r>
    <r>
      <rPr>
        <b/>
        <sz val="12"/>
        <color rgb="FF0000FF"/>
        <rFont val="Calibri"/>
        <family val="2"/>
        <charset val="204"/>
        <scheme val="minor"/>
      </rPr>
      <t xml:space="preserve">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color rgb="FFFF0000"/>
        <rFont val="Calibri"/>
        <family val="2"/>
        <charset val="204"/>
        <scheme val="minor"/>
      </rPr>
      <t xml:space="preserve">НЕ ПРИМЕНЯТЬ </t>
    </r>
    <r>
      <rPr>
        <b/>
        <sz val="12"/>
        <color rgb="FF0000FF"/>
        <rFont val="Calibri"/>
        <family val="2"/>
        <charset val="204"/>
        <scheme val="minor"/>
      </rPr>
      <t xml:space="preserve"> отдельно для внутриобъектовой прокладки.</t>
    </r>
  </si>
  <si>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r>
    <r>
      <rPr>
        <b/>
        <sz val="12"/>
        <color rgb="FF0000FF"/>
        <rFont val="Calibri"/>
        <family val="2"/>
        <charset val="204"/>
        <scheme val="minor"/>
      </rPr>
      <t xml:space="preserve">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color rgb="FFFF0000"/>
        <rFont val="Calibri"/>
        <family val="2"/>
        <charset val="204"/>
        <scheme val="minor"/>
      </rPr>
      <t xml:space="preserve">НЕ ПРИМЕНЯТЬ  </t>
    </r>
    <r>
      <rPr>
        <b/>
        <sz val="12"/>
        <color rgb="FF0000FF"/>
        <rFont val="Calibri"/>
        <family val="2"/>
        <charset val="204"/>
        <scheme val="minor"/>
      </rPr>
      <t>отдельно для внутриобъектовой прокладки.</t>
    </r>
  </si>
  <si>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r>
    <r>
      <rPr>
        <b/>
        <sz val="12"/>
        <color rgb="FF0000FF"/>
        <rFont val="Calibri"/>
        <family val="2"/>
        <charset val="204"/>
        <scheme val="minor"/>
      </rPr>
      <t xml:space="preserve">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РАСЦЕНКА ПРИМЕНЯЕТСЯ </t>
    </r>
    <r>
      <rPr>
        <b/>
        <sz val="12"/>
        <color rgb="FFFF0000"/>
        <rFont val="Calibri"/>
        <family val="2"/>
        <charset val="204"/>
        <scheme val="minor"/>
      </rPr>
      <t>для отдельной внутриобъектовой прокладки.</t>
    </r>
  </si>
  <si>
    <t xml:space="preserve">Устройство кабельного вывода на стену из кабельной трассы </t>
  </si>
  <si>
    <t>5.34</t>
  </si>
  <si>
    <t>Применяется дополнительно к расценкам5.29-5.33; 6.25-6.26; 6.77.1-6.77.3; 6.78-6.81; 6.104 и только в случае прокладки силового кабеля более 20/50 м</t>
  </si>
  <si>
    <t xml:space="preserve">Применяется дополнительно к расценкам № 5.30; 5.33;
в случае превышения 50 м. прокладки кабеля в грунте. 
Применяется  отдельно  если требуется только работы по монтажу кабеля в грунте
</t>
  </si>
  <si>
    <t>Применяется дополнительно к расценкам5.30-5.33; 6.25-6.26; 6.77.1-6.77.3; 6.78-6.81; 6.104 и только в случае прокладки силового кабеля более 20/50 м</t>
  </si>
  <si>
    <r>
      <t xml:space="preserve">Строительство в Стандартной застройке и Новостройках (ДРС FTTb FE -2 пары на 1 ДХ от % проникновения). </t>
    </r>
    <r>
      <rPr>
        <sz val="12"/>
        <color rgb="FFFF0000"/>
        <rFont val="Calibri"/>
        <family val="2"/>
        <charset val="204"/>
        <scheme val="minor"/>
      </rPr>
      <t>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t>
    </r>
    <r>
      <rPr>
        <sz val="12"/>
        <color theme="1"/>
        <rFont val="Calibri"/>
        <family val="2"/>
        <charset val="204"/>
        <scheme val="minor"/>
      </rPr>
      <t xml:space="preserve">
</t>
    </r>
    <r>
      <rPr>
        <b/>
        <sz val="12"/>
        <color rgb="FFFF0000"/>
        <rFont val="Calibri"/>
        <family val="2"/>
        <charset val="204"/>
        <scheme val="minor"/>
      </rPr>
      <t>Строительство слаботочных стояков не производиться</t>
    </r>
    <r>
      <rPr>
        <sz val="12"/>
        <color rgb="FFFF0000"/>
        <rFont val="Calibri"/>
        <family val="2"/>
        <charset val="204"/>
        <scheme val="minor"/>
      </rPr>
      <t>,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t>
    </r>
    <r>
      <rPr>
        <sz val="12"/>
        <color theme="1"/>
        <rFont val="Calibri"/>
        <family val="2"/>
        <charset val="204"/>
        <scheme val="minor"/>
      </rPr>
      <t xml:space="preserve">
</t>
    </r>
  </si>
  <si>
    <r>
      <t xml:space="preserve">Строительство в Комплексных новостройках (ДРС FTTb GE-4 пары на 1 ДХ под 100% проникновения, стояки не строятся). Проектирование и строительство магистральных участков ВОЛС производится по отдельным расценкам пунктов 4.2÷4.4, устройство ввода производиться по отдельным расценкам 5.24÷5.26. В случае необходимости строительства слаботочных стояков, проектирование и строительство производиться по отдельной расценке пункта 6.4. </t>
    </r>
    <r>
      <rPr>
        <b/>
        <sz val="12"/>
        <color rgb="FFFF0000"/>
        <rFont val="Calibri"/>
        <family val="2"/>
        <charset val="204"/>
        <scheme val="minor"/>
      </rPr>
      <t xml:space="preserve"> Организация вводов в  ДХ производиться по расценкам 6.38÷6.39; 6.42÷6.43.</t>
    </r>
  </si>
  <si>
    <t>Не применяется совместно с Работами пунктов  3.1÷ 3.3; 4.3÷4.4;  4.7÷ 4.9; 5.1÷ 5.13; 5.21-5.22; 5.24-5.26; 5.30; 5.33; 6.113</t>
  </si>
  <si>
    <t>ПИР, СМР, Прочие затраты, исполнительная документация, при этом включено:  монтаж шкафа, подключение к электропитанию и заземлению, стоимость и монтаж ЩРУН (щиток учетно-распределительный), стоимость и установка узлов учета электрической энергии, автоматического выключателя, стоимость и прокладка силового кабеля (длиной до 20м), стоимость шкафа/стойки и монтажных материалов, включая органайзер, патч-панель, стоимость доставки. Оформление разрешительных документов на размещение.</t>
  </si>
  <si>
    <t>Обновление программного обеспечения коммутатора/голосового шлюза, выполнение ПНР</t>
  </si>
  <si>
    <t xml:space="preserve"> Монтаж АТС, MSAN (без учета стоимости оборудования)</t>
  </si>
  <si>
    <t>для деревянных / стальных/ композитных опор</t>
  </si>
  <si>
    <t>5.28.1</t>
  </si>
  <si>
    <t>5.28.2</t>
  </si>
  <si>
    <t>ПАО "Ростелеком" (РФ)</t>
  </si>
  <si>
    <t xml:space="preserve">Базовые поправочные коэффициенты </t>
  </si>
  <si>
    <t>Республика Карелия</t>
  </si>
  <si>
    <t>Коми</t>
  </si>
  <si>
    <t>Архангельский</t>
  </si>
  <si>
    <t>Вологодский</t>
  </si>
  <si>
    <t>Мурманский</t>
  </si>
  <si>
    <t>Санкт-Петербург и ЛО</t>
  </si>
  <si>
    <t>Новгородский и Псковский</t>
  </si>
  <si>
    <t>Калининградский</t>
  </si>
  <si>
    <t>Брянск + Орел</t>
  </si>
  <si>
    <t>Владимир + Иваново</t>
  </si>
  <si>
    <t>Калужский</t>
  </si>
  <si>
    <t>Ярославль + Кострома</t>
  </si>
  <si>
    <t>Москва и МО</t>
  </si>
  <si>
    <t>Рязань Тула</t>
  </si>
  <si>
    <t>Смоленский</t>
  </si>
  <si>
    <t>Тверской</t>
  </si>
  <si>
    <t>в Республике Марий Эл</t>
  </si>
  <si>
    <t>в Республике Мордовия</t>
  </si>
  <si>
    <t>в Чувашской Республике</t>
  </si>
  <si>
    <t>Кировский</t>
  </si>
  <si>
    <t>Нижегородский</t>
  </si>
  <si>
    <t>Белгородский</t>
  </si>
  <si>
    <t>Воронежский</t>
  </si>
  <si>
    <t>Курский</t>
  </si>
  <si>
    <t>Липецкий</t>
  </si>
  <si>
    <t>Тамбовский</t>
  </si>
  <si>
    <t>Калмыцкий</t>
  </si>
  <si>
    <t>в Республике Татарстан</t>
  </si>
  <si>
    <t>Астраханский</t>
  </si>
  <si>
    <t>Волгоградский</t>
  </si>
  <si>
    <t>Пензенский</t>
  </si>
  <si>
    <t>Самарский</t>
  </si>
  <si>
    <t>Саратовский</t>
  </si>
  <si>
    <t>Ульяновский</t>
  </si>
  <si>
    <t>Краснодарский</t>
  </si>
  <si>
    <t>Дагестанский</t>
  </si>
  <si>
    <t>Северо-Осетинский</t>
  </si>
  <si>
    <t>в Респ. Ингушетия</t>
  </si>
  <si>
    <t>Ставропольский</t>
  </si>
  <si>
    <t>Ростовский</t>
  </si>
  <si>
    <t>Башинформсвязь ОАО</t>
  </si>
  <si>
    <t>в Удмуртской Республике</t>
  </si>
  <si>
    <t>в Тюменской и Курганской областях</t>
  </si>
  <si>
    <t>Оренбургский</t>
  </si>
  <si>
    <t xml:space="preserve">Пермский </t>
  </si>
  <si>
    <t>Екатеринбургский</t>
  </si>
  <si>
    <t>Челябинский</t>
  </si>
  <si>
    <t>Алтайский</t>
  </si>
  <si>
    <t>Кемеровский</t>
  </si>
  <si>
    <t>Новосибирский</t>
  </si>
  <si>
    <t>Омский</t>
  </si>
  <si>
    <t>Томский</t>
  </si>
  <si>
    <t>Ханты-Мансийский</t>
  </si>
  <si>
    <t>Ямало-Ненецкий</t>
  </si>
  <si>
    <t>Республика Бурятия</t>
  </si>
  <si>
    <t>Красноярский</t>
  </si>
  <si>
    <t>Иркутский</t>
  </si>
  <si>
    <t>Филиал Сахателеком</t>
  </si>
  <si>
    <t>Хабаровский (Ч. а.о.)</t>
  </si>
  <si>
    <t>Приморский</t>
  </si>
  <si>
    <t>Хабаровский</t>
  </si>
  <si>
    <t>Амурский</t>
  </si>
  <si>
    <t>Камчатский</t>
  </si>
  <si>
    <t>Магаданский</t>
  </si>
  <si>
    <t>Сахалинский</t>
  </si>
  <si>
    <t>ПИР, СМР, включая затраты на устройство покрытий и материалы для устройства подстилающих и выравнивающих слоев, для укладки демонтированной брусчатки.</t>
  </si>
  <si>
    <t xml:space="preserve">Применяется дополнительно к расценке 5.1; 5.3-5.4.
По требованию Заказчика фактический объем работ  подтверждаться Актом.
</t>
  </si>
  <si>
    <t>Применяется дополнительно к расценке 5.1; 5.3-5.4.
По требованию Заказчика фактический объем работ  подтверждаться Актом.</t>
  </si>
  <si>
    <t>Протяженность по работам, указанным в пп. 4.2-4.3; 4.7-4.9  учитывается  по общей протяженности кабельной линии в Заказе;</t>
  </si>
  <si>
    <t>Монтаж модуля сопряжения LORA/NB-IoT</t>
  </si>
  <si>
    <t xml:space="preserve">для ж/б опор </t>
  </si>
  <si>
    <t xml:space="preserve"> Установка/замена опор разных видов,  (одинарная опора, опора с одной подпорой, опора с двумя подпорами, опора с приставкой, подпоры, укосины и т.п.) (полный комплекс работ)</t>
  </si>
  <si>
    <t>ПИР, СМР, включая и не ограничиваясь: стоимость опоры, пристав, подпор, укосин, вспомогательных материалов, доставки и развозки по трассе монтажа; стоимость демонтажа старой опоры (при необходимости), работа бурильно-крановой машины по установке опор длиной до 11,5 метров, работ по переподвесу существующих кабельных линий на новую, транспортировка демонтированных опор на свалку или на склад  Заказчика.  Оформление разрешительных документов и исполнительной документации. Выполнение топографо-геодезических работ при предъявлении требования от Заказчика.</t>
  </si>
  <si>
    <t>6.61.1</t>
  </si>
  <si>
    <t>СМР: Программирование ключа/метки NFS</t>
  </si>
  <si>
    <t>Выполнение работ по программированию ключа</t>
  </si>
  <si>
    <t>СМР: Программирование ключа, включая стоимость ключа соответствующего техническим требованиям Заказчика.</t>
  </si>
  <si>
    <t xml:space="preserve">1 точка </t>
  </si>
  <si>
    <t xml:space="preserve">Проведение радиоразведки/радиообследования, снятие замеров приема-передачи, определение места размещения БС телеметрии по одному адресу, составление отчета. </t>
  </si>
  <si>
    <t xml:space="preserve">Тип №1 габаритами до 395х310х220 включительно </t>
  </si>
  <si>
    <t xml:space="preserve">Тип №3 габаритами до 650х500х220 включительно </t>
  </si>
  <si>
    <t xml:space="preserve"> Тип №4 габаритами до 800х650х250 включительно </t>
  </si>
  <si>
    <t xml:space="preserve"> Тип №5 габаритами до 1000х650х285 включительно </t>
  </si>
  <si>
    <t xml:space="preserve"> Тип №6 габаритами до 1200х750х300 включительно </t>
  </si>
  <si>
    <t xml:space="preserve">Тип №2 габаритами до 500x400x200 включительно </t>
  </si>
  <si>
    <t>Отчет</t>
  </si>
  <si>
    <t>Расценка применяется по требованию и предварительному согласованию с Заказчиком работ</t>
  </si>
  <si>
    <t>Монтаж блока коммутации / конвертера/ концентратора (ПУ телеметрия)</t>
  </si>
  <si>
    <t>Установка счетчика импульсов-регистратора до 10 каналов включительно (ПУ телеметрия)</t>
  </si>
  <si>
    <t>Установка счетчика импульсов-регистратора свыше 10 каналов  (ПУ телеметрия)</t>
  </si>
  <si>
    <t>1 шт.
(прибор)</t>
  </si>
  <si>
    <t>Монтаж малогабаритного шкафа под домофон, ЗУ, ВН, точку доступа</t>
  </si>
  <si>
    <t>Монтаж щита с подготовкой под установку приборов учёта (АСУКЭ)</t>
  </si>
  <si>
    <t>Разработка технического решения на адресе проведения технического Аудита АСКУЭ переходящего объекта на обслуживание</t>
  </si>
  <si>
    <t xml:space="preserve">Разработка технического решения для обслуживания переходящего объекта в МКД и их передача в согласованном виде.
В состав технического решения входит:
•  Обследование объекта
• Спецификация оборудования и материалов
• Структурная схема подключения приборов учета к оборудованию телеметрии
• Пояснительная записка, содержащая всю необходимую информацию о принципах построения системы, прокладки кабельных линий связи, местах установки оборудования, определение текущих настроек оборудования и приборов учета, проверка работоспособности и другие необходимые сведения по требованию Заказчика работ
• Объёмная ведомость требуемых работ для составления ТКП  </t>
  </si>
  <si>
    <t>Разработка технического решения на адресе организации услуг АСКУЭ
(с организацией обследования объекта)</t>
  </si>
  <si>
    <t>Разработка технического решения на адресе организации услуг АСКУЭ
(без организации обследования объекта)</t>
  </si>
  <si>
    <t xml:space="preserve">Разработка технического решения по организации системы АСКУЭ в МКД на основании исходных данных от Заказчика, без организации обследования объекта. Передача ТР в согласованном виде. 
В состав технического решения входит:
• Спецификация оборудования и материалов
• Структурная схема подключения приборов учета к оборудованию телеметрии
• Пояснительная записка, содержащая необходимую информацию о принципах построения системы, прокладки кабельных линий связи, местах установки оборудования.
</t>
  </si>
  <si>
    <t xml:space="preserve">Разработка технического решения по организации системы АСКУЭ в МКД на основании исходных данных от Заказчика , с организацией выезда для обследования объекта. Передача ТР в согласованном виде. 
В состав технического решения входит:
• Спецификация оборудования и материалов
•Подготовка эскиза проекта с указанием места расположение приборов учета в МКД, способа прокладки линий связи и их протяженности, места установки узлового оборудования (УД, ЩУР, БС)
• Пояснительная записка, содержащая всю необходимую информацию о принципах построения системы, прокладки кабельных линий связи, местах установки оборудования.
</t>
  </si>
  <si>
    <r>
      <t xml:space="preserve">ПИР, СМР  включая, но не ограничиваясь: установка телекоммуникационного шкафа узла доступа с подключением его к электропитанию, установка коммутатора доступа, установка коммутатора агрегации/концентрации, прокладка ДРС, патч-кордов, перекидных ВОК, </t>
    </r>
    <r>
      <rPr>
        <sz val="12"/>
        <color rgb="FF0000FF"/>
        <rFont val="Calibri"/>
        <family val="2"/>
        <charset val="204"/>
        <scheme val="minor"/>
      </rPr>
      <t>работы на станционной стороне</t>
    </r>
    <r>
      <rPr>
        <sz val="12"/>
        <color theme="1"/>
        <rFont val="Calibri"/>
        <family val="2"/>
        <charset val="204"/>
        <scheme val="minor"/>
      </rPr>
      <t xml:space="preserve">; Прочие затраты, включая: стоимость кабеля и материалов, вспомогательное оборудование, оформление разрешительных документов, исполнительной документации. </t>
    </r>
    <r>
      <rPr>
        <b/>
        <sz val="12"/>
        <color rgb="FFFF0000"/>
        <rFont val="Calibri"/>
        <family val="2"/>
        <charset val="204"/>
        <scheme val="minor"/>
      </rPr>
      <t>Не включает:</t>
    </r>
    <r>
      <rPr>
        <sz val="12"/>
        <color theme="1"/>
        <rFont val="Calibri"/>
        <family val="2"/>
        <charset val="204"/>
        <scheme val="minor"/>
      </rPr>
      <t xml:space="preserve">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t>
    </r>
  </si>
  <si>
    <r>
      <t xml:space="preserve">ПИР, СМР  включая, но не ограничиваясь: установка телекоммуникационного шкафа узла доступа с подключением его к электропитанию, установка коммутатора доступа, установка коммутатора агрегации/концентрации, прокладка ДРС, патч-кордов, перекидных ВОК, </t>
    </r>
    <r>
      <rPr>
        <sz val="12"/>
        <color rgb="FF0000FF"/>
        <rFont val="Calibri"/>
        <family val="2"/>
        <charset val="204"/>
        <scheme val="minor"/>
      </rPr>
      <t>работы на станционной стороне</t>
    </r>
    <r>
      <rPr>
        <sz val="12"/>
        <color theme="1"/>
        <rFont val="Calibri"/>
        <family val="2"/>
        <charset val="204"/>
        <scheme val="minor"/>
      </rPr>
      <t>; Прочие затраты, включая: стоимость кабеля и материалов, вспомогательное оборудование, оформление разрешительных документов, исполнительной документации.</t>
    </r>
    <r>
      <rPr>
        <b/>
        <sz val="12"/>
        <color rgb="FFFF0000"/>
        <rFont val="Calibri"/>
        <family val="2"/>
        <charset val="204"/>
        <scheme val="minor"/>
      </rPr>
      <t xml:space="preserve"> Не включает:</t>
    </r>
    <r>
      <rPr>
        <sz val="12"/>
        <color theme="1"/>
        <rFont val="Calibri"/>
        <family val="2"/>
        <charset val="204"/>
        <scheme val="minor"/>
      </rPr>
      <t xml:space="preserve">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t>
    </r>
  </si>
  <si>
    <r>
      <t xml:space="preserve">ПИР, СМР, Прочие затраты, включая: </t>
    </r>
    <r>
      <rPr>
        <sz val="12"/>
        <color rgb="FF0000FF"/>
        <rFont val="Calibri"/>
        <family val="2"/>
        <charset val="204"/>
        <scheme val="minor"/>
      </rPr>
      <t>работы на станционной стороне</t>
    </r>
    <r>
      <rPr>
        <sz val="12"/>
        <color theme="1"/>
        <rFont val="Calibri"/>
        <family val="2"/>
        <charset val="204"/>
        <scheme val="minor"/>
      </rPr>
      <t xml:space="preserve">, стоимость кабеля и материалов, вспомогательное оборудование, оформление разрешительных документов, исполнительной документации. </t>
    </r>
    <r>
      <rPr>
        <sz val="12"/>
        <color rgb="FFFF0000"/>
        <rFont val="Calibri"/>
        <family val="2"/>
        <charset val="204"/>
        <scheme val="minor"/>
      </rPr>
      <t xml:space="preserve">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магистральных участков ВОЛС (производится по расценкам пунктов 4.2÷4.4, устройство кабельного вывода/ввода производиться по расценкам 5.24÷5.26. </t>
    </r>
  </si>
  <si>
    <r>
      <t>GPON - стандартное строительство в домах от 3-х этажей и выше (ДРС под 100%,  ОРШ в каждом доме).</t>
    </r>
    <r>
      <rPr>
        <sz val="12"/>
        <color rgb="FFFF0000"/>
        <rFont val="Calibri"/>
        <family val="2"/>
        <charset val="204"/>
        <scheme val="minor"/>
      </rPr>
      <t xml:space="preserve">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t>
    </r>
    <r>
      <rPr>
        <b/>
        <sz val="12"/>
        <color rgb="FFFF0000"/>
        <rFont val="Calibri"/>
        <family val="2"/>
        <charset val="204"/>
        <scheme val="minor"/>
      </rPr>
      <t>Строительство слаботочных стояков не производиться,</t>
    </r>
    <r>
      <rPr>
        <sz val="12"/>
        <color rgb="FFFF0000"/>
        <rFont val="Calibri"/>
        <family val="2"/>
        <charset val="204"/>
        <scheme val="minor"/>
      </rPr>
      <t xml:space="preserve">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 
</t>
    </r>
    <r>
      <rPr>
        <sz val="12"/>
        <color theme="1"/>
        <rFont val="Calibri"/>
        <family val="2"/>
        <charset val="204"/>
        <scheme val="minor"/>
      </rPr>
      <t>ПИР, СМР, Прочие затраты, включая: Проектирование домовой распределительной сети. Строительство распределительной сети с учётом стоимости материалов и кабельной продукции, включая, но не ограничиваясь, выполнение следующих видов работ:</t>
    </r>
    <r>
      <rPr>
        <sz val="12"/>
        <color rgb="FF0000FF"/>
        <rFont val="Calibri"/>
        <family val="2"/>
        <charset val="204"/>
        <scheme val="minor"/>
      </rPr>
      <t xml:space="preserve"> работы на станционной стороне</t>
    </r>
    <r>
      <rPr>
        <sz val="12"/>
        <color theme="1"/>
        <rFont val="Calibri"/>
        <family val="2"/>
        <charset val="204"/>
        <scheme val="minor"/>
      </rPr>
      <t xml:space="preserve">; согласование проведения работ с собственниками жилья; прокладка ВОК по существующему или вновь построенному </t>
    </r>
    <r>
      <rPr>
        <sz val="12"/>
        <color rgb="FFFF0000"/>
        <rFont val="Calibri"/>
        <family val="2"/>
        <charset val="204"/>
        <scheme val="minor"/>
      </rPr>
      <t xml:space="preserve">горизонтальному </t>
    </r>
    <r>
      <rPr>
        <sz val="12"/>
        <color theme="1"/>
        <rFont val="Calibri"/>
        <family val="2"/>
        <charset val="204"/>
        <scheme val="minor"/>
      </rPr>
      <t>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t>
    </r>
    <r>
      <rPr>
        <b/>
        <sz val="12"/>
        <color rgb="FFFF0000"/>
        <rFont val="Calibri"/>
        <family val="2"/>
        <charset val="204"/>
        <scheme val="minor"/>
      </rPr>
      <t>включая стоимость ОРК,</t>
    </r>
    <r>
      <rPr>
        <sz val="12"/>
        <color theme="1"/>
        <rFont val="Calibri"/>
        <family val="2"/>
        <charset val="204"/>
        <scheme val="minor"/>
      </rPr>
      <t xml:space="preserve"> </t>
    </r>
    <r>
      <rPr>
        <b/>
        <sz val="12"/>
        <color rgb="FFFF0000"/>
        <rFont val="Calibri"/>
        <family val="2"/>
        <charset val="204"/>
        <scheme val="minor"/>
      </rPr>
      <t>без учета стоимости</t>
    </r>
    <r>
      <rPr>
        <sz val="12"/>
        <color theme="1"/>
        <rFont val="Calibri"/>
        <family val="2"/>
        <charset val="204"/>
        <scheme val="minor"/>
      </rPr>
      <t xml:space="preserve"> </t>
    </r>
    <r>
      <rPr>
        <b/>
        <sz val="12"/>
        <color rgb="FFFF0000"/>
        <rFont val="Calibri"/>
        <family val="2"/>
        <charset val="204"/>
        <scheme val="minor"/>
      </rPr>
      <t>сплиттера 2-го каскада (УСМ)</t>
    </r>
    <r>
      <rPr>
        <sz val="12"/>
        <color theme="1"/>
        <rFont val="Calibri"/>
        <family val="2"/>
        <charset val="204"/>
        <scheme val="minor"/>
      </rPr>
      <t>); монтаж, разварка ВОК с комплексом измерений; подготовка, сдача ИД и законченного строительством объекта.</t>
    </r>
  </si>
  <si>
    <r>
      <t xml:space="preserve">GPON - строительство в малоэтажных домах высотой от 3-х этажей и ниже (ДРС в подъездах не строится, ОРК - одна на подъезд, ОРШ на группу домов, кабель от ОРШ до ОРК методом подвеса). </t>
    </r>
    <r>
      <rPr>
        <sz val="12"/>
        <color rgb="FFFF0000"/>
        <rFont val="Calibri"/>
        <family val="2"/>
        <charset val="204"/>
        <scheme val="minor"/>
      </rPr>
      <t xml:space="preserve">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t>
    </r>
    <r>
      <rPr>
        <sz val="12"/>
        <color theme="1"/>
        <rFont val="Calibri"/>
        <family val="2"/>
        <charset val="204"/>
        <scheme val="minor"/>
      </rPr>
      <t xml:space="preserve">ПИР, СМР, Прочие затраты, включая: Проектирование и согласование проведения работ с собственниками жилья; прокладка распределительных ВОК; </t>
    </r>
    <r>
      <rPr>
        <sz val="12"/>
        <color rgb="FF0000FF"/>
        <rFont val="Calibri"/>
        <family val="2"/>
        <charset val="204"/>
        <scheme val="minor"/>
      </rPr>
      <t>работы на станционной стороне;</t>
    </r>
    <r>
      <rPr>
        <sz val="12"/>
        <color theme="1"/>
        <rFont val="Calibri"/>
        <family val="2"/>
        <charset val="204"/>
        <scheme val="minor"/>
      </rPr>
      <t xml:space="preserve">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t>
    </r>
    <r>
      <rPr>
        <sz val="12"/>
        <color rgb="FFFF0000"/>
        <rFont val="Calibri"/>
        <family val="2"/>
        <charset val="204"/>
        <scheme val="minor"/>
      </rPr>
      <t>включая стоимость ОРК, без учета стоимости сплиттера 2-го каскада (УСМ)</t>
    </r>
    <r>
      <rPr>
        <sz val="12"/>
        <color theme="1"/>
        <rFont val="Calibri"/>
        <family val="2"/>
        <charset val="204"/>
        <scheme val="minor"/>
      </rPr>
      <t>); монтаж, разварка ВОК с комплексом измерений; подготовка, сдача ИД и законченного строительством объекта.</t>
    </r>
  </si>
  <si>
    <r>
      <t xml:space="preserve">GPON - строительство в Новостройках (ДРС под 100%, ОРШ в каждом доме, ОРК через этаж или на каждом этаже). Стояки не строятся. </t>
    </r>
    <r>
      <rPr>
        <sz val="12"/>
        <color rgb="FFFF0000"/>
        <rFont val="Calibri"/>
        <family val="2"/>
        <charset val="204"/>
        <scheme val="minor"/>
      </rPr>
      <t xml:space="preserve">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В случае необходимости строительства слаботочных стояков, проектирование и строительство производиться по отдельной расценке пункта 6.4. Организация вводов в  ДХ производиться по расценкам 6.40÷6.41.
</t>
    </r>
    <r>
      <rPr>
        <sz val="12"/>
        <color theme="1"/>
        <rFont val="Calibri"/>
        <family val="2"/>
        <charset val="204"/>
        <scheme val="minor"/>
      </rPr>
      <t xml:space="preserve">ПИР, СМР, Прочие затраты, включая: Проектирование домовой распределительной сети. </t>
    </r>
    <r>
      <rPr>
        <sz val="12"/>
        <color rgb="FF0000FF"/>
        <rFont val="Calibri"/>
        <family val="2"/>
        <charset val="204"/>
        <scheme val="minor"/>
      </rPr>
      <t>Работы на станционной стороне</t>
    </r>
    <r>
      <rPr>
        <sz val="12"/>
        <color theme="1"/>
        <rFont val="Calibri"/>
        <family val="2"/>
        <charset val="204"/>
        <scheme val="minor"/>
      </rPr>
      <t>; строительство распределительной сети с учётом стоимости материалов и кабельной продукции, включая, но не ограничиваясь, выполнение следующих видов работ: согласование времени проведения работ с Застройщиками; прокладка распределительных ВОК по существующему  или вновь построенному</t>
    </r>
    <r>
      <rPr>
        <sz val="12"/>
        <color rgb="FFFF0000"/>
        <rFont val="Calibri"/>
        <family val="2"/>
        <charset val="204"/>
        <scheme val="minor"/>
      </rPr>
      <t xml:space="preserve"> горизонтальному</t>
    </r>
    <r>
      <rPr>
        <sz val="12"/>
        <color theme="1"/>
        <rFont val="Calibri"/>
        <family val="2"/>
        <charset val="204"/>
        <scheme val="minor"/>
      </rPr>
      <t xml:space="preserve">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и УСМ (</t>
    </r>
    <r>
      <rPr>
        <b/>
        <sz val="12"/>
        <color rgb="FFFF0000"/>
        <rFont val="Calibri"/>
        <family val="2"/>
        <charset val="204"/>
        <scheme val="minor"/>
      </rPr>
      <t>включая стоимость ОРК и сплиттера 2-го каскада (УСМ)</t>
    </r>
    <r>
      <rPr>
        <sz val="12"/>
        <color theme="1"/>
        <rFont val="Calibri"/>
        <family val="2"/>
        <charset val="204"/>
        <scheme val="minor"/>
      </rPr>
      <t>); монтаж, разварка ВОК с комплексом измерений; подготовка, сдача ИД и законченного строительством объекта.</t>
    </r>
  </si>
  <si>
    <t xml:space="preserve">ВОК   ёмкостью до 8 ОВ включительно </t>
  </si>
  <si>
    <t>ВОК ёмкостью более  32 до 48 волокон включительно</t>
  </si>
  <si>
    <t>3.1.4</t>
  </si>
  <si>
    <t>3.1.5</t>
  </si>
  <si>
    <t>3.2.4</t>
  </si>
  <si>
    <t>3.2.7</t>
  </si>
  <si>
    <t>3.3.4</t>
  </si>
  <si>
    <t>3.3.5</t>
  </si>
  <si>
    <t>Включает оплату счетов за выдачу Технических Условий, согласований Проектных решений, визирование актов и прочей документации. Подтверждается предоставлением договора, счетов, п/п и актов оказанных услуг. Затраты компенсируются в рамках данного пункта по действующим тарифам сторонних собственников коммуникаций: Газопроводы, Теплотрассы, Железные дороги, Автомобильные дороги федерального значения, Мосты и Путепроводы, объекты Электросетевого хозяйства, ЛКС</t>
  </si>
  <si>
    <t>ВОК ёмкостью более 96 до 144 волокон включительно</t>
  </si>
  <si>
    <t>5.0.1</t>
  </si>
  <si>
    <t>Строительство одноканальной кабельной  канализации из асбестоцементных /полиэтиленовых труб, с установкой колодцев.</t>
  </si>
  <si>
    <t>5.8.01</t>
  </si>
  <si>
    <t>Установка колодца типа ККС-1, в том числе при организации участка ГНБ и на существующей кабельной канализации</t>
  </si>
  <si>
    <t xml:space="preserve">ПИР, СМР, включая: стоимость колодца ККС-1,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</si>
  <si>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r>
      <t xml:space="preserve"> Прокладка и монтаж многопарного передаточного кабеля "витая пара"Cat 5е ёмкостью до 10 пар </t>
    </r>
    <r>
      <rPr>
        <sz val="12"/>
        <color rgb="FF0000FF"/>
        <rFont val="Calibri"/>
        <family val="2"/>
        <charset val="204"/>
        <scheme val="minor"/>
      </rPr>
      <t>включительно</t>
    </r>
    <r>
      <rPr>
        <sz val="12"/>
        <rFont val="Calibri"/>
        <family val="2"/>
        <charset val="204"/>
        <scheme val="minor"/>
      </rPr>
      <t>, от существующего УД до подъезда</t>
    </r>
    <r>
      <rPr>
        <sz val="12"/>
        <color rgb="FF0000FF"/>
        <rFont val="Calibri"/>
        <family val="2"/>
        <charset val="204"/>
        <scheme val="minor"/>
      </rPr>
      <t xml:space="preserve"> </t>
    </r>
  </si>
  <si>
    <r>
      <t xml:space="preserve">Прокладка и монтаж многопарного передаточного кабеля "витая пара" Cat 5е ёмкостью до 25 пар </t>
    </r>
    <r>
      <rPr>
        <sz val="12"/>
        <color rgb="FF0000FF"/>
        <rFont val="Calibri"/>
        <family val="2"/>
        <charset val="204"/>
        <scheme val="minor"/>
      </rPr>
      <t>включительно,</t>
    </r>
    <r>
      <rPr>
        <sz val="12"/>
        <rFont val="Calibri"/>
        <family val="2"/>
        <charset val="204"/>
        <scheme val="minor"/>
      </rPr>
      <t xml:space="preserve"> от существующего УД до подъезда</t>
    </r>
  </si>
  <si>
    <t>6.27.1</t>
  </si>
  <si>
    <t>6.27.2</t>
  </si>
  <si>
    <t>6.27.2.1</t>
  </si>
  <si>
    <t>6.27.2.2</t>
  </si>
  <si>
    <t>6.27.2.3</t>
  </si>
  <si>
    <t>6.27.2.4</t>
  </si>
  <si>
    <t>6.27.2.5</t>
  </si>
  <si>
    <t>6.27.2.6</t>
  </si>
  <si>
    <t>в том числе стоимость кабеля, основных материалов (с учётом ТЗР)</t>
  </si>
  <si>
    <t>ёмкостью до 256 портов (включительно)</t>
  </si>
  <si>
    <t>ёмкостью от 256-512 портов (включительно)</t>
  </si>
  <si>
    <t>ёмкостью от 512- 2048 портов (влючительно)</t>
  </si>
  <si>
    <t>Устройство абонентской линии в Домохозяйство (ДХ) кабелем типа UTP/FTP Cat 5е (до 4 пар) по стене с устройством и заделкой борозды, восстановлением поверхности, с выводом на абонентскую розетку типа RJ или на абонентскую коробку не оборудованную розеткой 220 В, включая запас 5 м в ДХ.</t>
  </si>
  <si>
    <t>6.39.1</t>
  </si>
  <si>
    <t>Устройство оптической абонентской линии GPON/P2P в Домохозяйство (ДХ) по стене с устройством и заделкой борозды, восстановлением поверхности, с выводом на абонентскую оптическую розетку  или на абонентскую коробку не оборудованную розеткой 220 В, включая запас 5 м в ДХ.</t>
  </si>
  <si>
    <t>Устройство абонентской линии в Домохозяйство (ДХ) кабелем типа UTP/FTP Cat 5е (св. 4 до 8 пар) по стене с устройством и заделкой борозды, восстановлением поверхности, с выводом на абонентскую розетку типа RJ или на абонентскую коробку не оборудованную розеткой 220 В, включая запас 5 м в ДХ.</t>
  </si>
  <si>
    <t>6.41.1</t>
  </si>
  <si>
    <t>6.43.1</t>
  </si>
  <si>
    <t>6.45.1</t>
  </si>
  <si>
    <t>Устройство абонентской линии КТВ в Домохозяйство (ДХ) кабелем типа RG-59/6 (или аналог) по стене с устройством и заделкой борозды, восстановлением поверхности, с оконечиванием разъемами F - типа/выводом на абонентскую розетку или на абонентскую коробку не оборудованную розеткой 220 В, включая запас 5 м в ДХ.</t>
  </si>
  <si>
    <t xml:space="preserve">СМР, ПИР,  не ограничиваясь перечисленным;  установка и монтаж контроллера/коммутатора координатно-матричного (включая крепежные материалы и изделия). Оформление разрешительных документов, исполнительной документации. Без стоимости оборудования. </t>
  </si>
  <si>
    <t>6.77.6</t>
  </si>
  <si>
    <t>Применяется по согласованию с Заказчиком работ при монтаже свыше 2-х столбиков с расценкой 6.77.2</t>
  </si>
  <si>
    <t>Установка доводчика (дверь)</t>
  </si>
  <si>
    <t>6.60.8.1</t>
  </si>
  <si>
    <t>СМР, ПИР, прочие, не  ограничиваясь перечисленным (включая стоимость крепежных материалов): Установка и монтаж доводчика. Оформление исполнительной документации.</t>
  </si>
  <si>
    <t>Исключить стоимость основных материалов , при давальческой схеме взаимодействия.</t>
  </si>
  <si>
    <r>
      <t xml:space="preserve">ПИР, СМР, прочие затраты, при этом включено и не ограничиваясь этим: монтаж щита с монтажной панелью и подготовка под установку приборов учета, включая стоимость шкафа, монтажных и комплектующих материалов (DIN рейка, ограничитель; шина N; кабельный ввод; фланец мембранный; кросс-модуль L+PEN; короб перфорированный, серый RL6 до 40x40 включительно; клеммы проходные и прочее) . Оформление исполнительной документации. </t>
    </r>
    <r>
      <rPr>
        <sz val="12"/>
        <color rgb="FFFF0000"/>
        <rFont val="Calibri"/>
        <family val="2"/>
        <charset val="204"/>
      </rPr>
      <t xml:space="preserve">Не включено:  монтаж и стоимость активного оборудования, организация электропитания, монтаж розеток и автоматических выключателей, линий связи. </t>
    </r>
  </si>
  <si>
    <r>
      <t xml:space="preserve">ПИР, СМР, прочие затраты, при этом включено (не ограничиваясь этим):   монтаж шкафа (включая стоимость шкафа), стоимость монтажных материалов. Оформление исполнительной документации.  </t>
    </r>
    <r>
      <rPr>
        <sz val="12"/>
        <color rgb="FFFF0000"/>
        <rFont val="Calibri"/>
        <family val="2"/>
        <charset val="204"/>
        <scheme val="minor"/>
      </rPr>
      <t xml:space="preserve">Не включено:  монтаж и стоимость активного оборудования, организация электропитания, монтаж розеток и автоматических выключателей, линий связи. </t>
    </r>
  </si>
  <si>
    <t>Раздел 8. Строительство структурированных кабельных сетей (СКС) (Комплекс работ на одном объекте по организации АРМ)</t>
  </si>
  <si>
    <t>6.60.01</t>
  </si>
  <si>
    <t>отчет</t>
  </si>
  <si>
    <t xml:space="preserve">Прокладка ПНД трубы диаметром до 32 мм включитеьно, в грунте </t>
  </si>
  <si>
    <t>ПИР, СМР, Прочие затраты, не ограничиваясь перечисленным: Разработка грунта, прокладка ПНД трубы в грунт, засыпка, трамбовка, с учетом стоимости материалов, с восстановлением благоустройства.</t>
  </si>
  <si>
    <t>Организация телеметрии</t>
  </si>
  <si>
    <t>Проведение технического аудита, оценка состояния работоспособности существующей распределительной сети, видеодомофонной системы объекта, переходящего на обслуживание</t>
  </si>
  <si>
    <t>ПИР, СМР по монтажу БС выполняется по расценкам позиций 6.63-6.64</t>
  </si>
  <si>
    <t>6.83.1</t>
  </si>
  <si>
    <t>6.83.2</t>
  </si>
  <si>
    <t>6.83.3</t>
  </si>
  <si>
    <t>6.83.4</t>
  </si>
  <si>
    <t>6.88.1</t>
  </si>
  <si>
    <t>6.88.2</t>
  </si>
  <si>
    <t>6.60.8.2</t>
  </si>
  <si>
    <t xml:space="preserve">СМР, ПИР,  не ограничиваясь перечисленным; подготовка места установки, установка уличной стойки, монтаж кнопки выхода/считывателя (включая крепежные материалы и изделия). Оформление разрешительных документов, исполнительной документации. Без стоимости оборудования. Прокладка и монтаж кабелей данной расценкой не учитываются.   </t>
  </si>
  <si>
    <t>Монтаж  дополнительного столбика под фотоэлемент</t>
  </si>
  <si>
    <t xml:space="preserve">Применяется по согласованию с Заказчиком работ </t>
  </si>
  <si>
    <t>ПИР, СМР: Монтаж на существующих конструкциях, включая затраты на доставку и все необходимые материалы (кабели питания, заземления, патч-корды, гофра и другие расходные материалы), установка и настройка многодиапазонного усилителя антенны.
Стоимость оборудования (антенны, усилителя) не входит в данную расценку.</t>
  </si>
  <si>
    <t>Установка розетки (220В) на DIN-рейку с заземлением контактов</t>
  </si>
  <si>
    <t>6.107.1</t>
  </si>
  <si>
    <t>Монтаж трубостоек на крыше здания для организации  воздушно-кабельных переходов/монтаж мачты</t>
  </si>
  <si>
    <t xml:space="preserve">ПИР, СМР, обследование конструкций, не ограничиваясь перечисленным (включая стоимость материалов, конструкций, трубостойки/мачты): разборка покрытия кровли, крепление трубостойки, оттяжек (при необходимости) к существующим конструкциям здания, антикоррозионная обработка конструкций, гидроизоляция кровли, восстановление покрытия кровли. Оформление  разрешительных документов и исполнительной документации.   </t>
  </si>
  <si>
    <t>Расчет радиопокрытия либо разработка решений по оптимизации существующей сети Wi-Fi по одному адресу. Площадь (с зоной покрытия) от 50 кв.м.  до 1000 кв.м.</t>
  </si>
  <si>
    <t>Расчет радиопокрытия либо разработка решений по оптимизации существующей сети Wi-Fi по одному адресу. Площадь (с зоной покрытия)  от 1000 кв.м. до 10000 кв.м.</t>
  </si>
  <si>
    <t>Расчет радиопокрытия либо разработка решений по оптимизации существующей сети Wi-Fi по одному адресу. Площадь (с зоной покрытия)  от 10000 кв.м. до 50000 кв.м.</t>
  </si>
  <si>
    <t>Расчет радиопокрытия либо разработка решений по оптимизации существующей сети Wi-Fi по одному адресу. Площадь (с зоной покрытия) более 50000 кв.м.</t>
  </si>
  <si>
    <t>6.94.1</t>
  </si>
  <si>
    <t>6.94.5</t>
  </si>
  <si>
    <t>6.94.2</t>
  </si>
  <si>
    <t>6.94.3</t>
  </si>
  <si>
    <t>6.94.4</t>
  </si>
  <si>
    <t>Расчёт радиопокрытия: Позиция предусматривает подготовку технического решения по строительству сети Wi-Fi.
Техническое решение разрабатывается с применением аппаратно - программного комплексов (EKAHAU SITE SURVEY, TAMOGRAPH SITE SURVEY и т.п.), результатом разработки является проект PDF и программный файл в формате EKAHAU SITE SURVEY/ TAMOGRAPH). 
Разработка решений по оптимизации сети: проведение радиоизмерений с применением аппаратно - программного комплексов (EKAHAU SITE SURVEY, TAMOGRAPH SITE SURVEY и т.п.), результатом является отчёт с рекомендациями по улучшению показателей существующей сети, а так же проект PDF в действующей и планируемой сети, программный файл в формате EKAHAU SITE SURVEY/ TAMOGRAPH). По требованию Заказчика работ, состав работ может быть дополнен необходимым пунктом.</t>
  </si>
  <si>
    <t>Покраска точки доступа, РРС,  видекоамеры по тербованию заказчика</t>
  </si>
  <si>
    <t>СМР, предусматривает покраску/покрытие (при необходимости)  точки доступа, РРС, видеокамеры краской (в случае РРС и точки доступа красящий материал должен быть радиопрозрачный). Цвет согласовывается с заказчиком. Включая стоимость краски и всех материалов.</t>
  </si>
  <si>
    <t>Монтаж оборудования Wi-Fi (точка доступа либо комплект направленных антенн) внутреннего размещения (Indoor) (офисные помещения, места массового скопления, ТЦ/ТРЦ)</t>
  </si>
  <si>
    <t>Монтаж источника питания/блока питания приборов учёта; Poe удлинителя/сплиттера беспроводных/проводных устройств</t>
  </si>
  <si>
    <t>Установка блока/модуля  сопряжения (домофон /видеодомофон)</t>
  </si>
  <si>
    <t xml:space="preserve">СМР, ПИР,  не ограничиваясь перечисленным; установка и монтаж блока/модуля сопряжения (включая крепежные материалы и изделия).  Оформление разрешительных документов, исполнительной документации. Без стоимости оборудования. </t>
  </si>
  <si>
    <t>Монтаж нетипового некомплектного кронштейна внутри помещения (ТД Wi-Fi/камера видеонаблюдения)</t>
  </si>
  <si>
    <t>Монтаж нетипового некомплектного  кронштейна уличного фасад/опора/иной конструктив места установки  (ТД Wi-Fi/камера видеонаблюдения)</t>
  </si>
  <si>
    <t xml:space="preserve">СМР, предусматривает монтаж нестандартного/некомплектного/нетипового кронштейна под монтаж  точки доступа, РРС, видеокамеры. В состав работ включает монтаж, стоимость кронштейна приобретение/изготовление, монтажные материалы. </t>
  </si>
  <si>
    <t>6.94.6</t>
  </si>
  <si>
    <t>6.94.7</t>
  </si>
  <si>
    <t>6.83.5</t>
  </si>
  <si>
    <t>Прокладка и монтаж оптоэлектрического комбинированного кабеля (типа СЛ-ОЭК/ОЭК-НУ/аналог)  по существующим опорам/конструкциям (трубостойкам, между зданиями), включая внутриобъектовые работы</t>
  </si>
  <si>
    <t>1 м.</t>
  </si>
  <si>
    <t>6.94.8</t>
  </si>
  <si>
    <t xml:space="preserve">Проведение радиопланированя БС , определение зоны покрытия БС с предполагаемого места размещения. Составление карты покрытия. </t>
  </si>
  <si>
    <t xml:space="preserve">Позиция предусматривает  подготовку карты покрытия по выбору точки размещения БС (базовой станции) телеметрии, по средствам программного обеспечения RadioMobile/ICS Telecom/аналог (без организации выезда на объект). Подготовка отчета с приложением карт-зон покрытия БС. По требованию Заказчика работ, состав работ может быть дополнен/уточнен  необходимым пунктом/требованием.
</t>
  </si>
  <si>
    <t>Не применимо совместно с расценкой 5.24; 5.25; 5.29-5.33.</t>
  </si>
  <si>
    <t>ПИР, СМР, прочие, не ограничиваясь перечисленным: Установка розетки (220В) на DIN-рейку с заземлением контактов, расключение, проверка, включая стоимость материалов и розетки. Оформление исполнительной документации.</t>
  </si>
  <si>
    <r>
      <t xml:space="preserve"> ПИР, СМР, Прочие затраты, включая: стоимость оптического кабеля (с учётом технологических, монтажных запасов кабеля), установку муфт и кроссов со сваркой волокон, (включая стоимость оптических муфт и кроссов, стоек и кабельростов), откачку воды из телефонных колодцев (ТК), очистку ТК, проверку проходимости кабельной канализации, промывку кабельной канализации, герметизацию каналов, бирки; </t>
    </r>
    <r>
      <rPr>
        <sz val="12"/>
        <color rgb="FFFF0000"/>
        <rFont val="Calibri"/>
        <family val="2"/>
        <charset val="204"/>
        <scheme val="minor"/>
      </rPr>
      <t>устройство вывода на стену/опору</t>
    </r>
    <r>
      <rPr>
        <sz val="12"/>
        <color theme="1"/>
        <rFont val="Calibri"/>
        <family val="2"/>
        <charset val="204"/>
        <scheme val="minor"/>
      </rPr>
      <t xml:space="preserve">, вывод на стену/опору; прокладку по стене; </t>
    </r>
    <r>
      <rPr>
        <sz val="12"/>
        <color rgb="FFFF0000"/>
        <rFont val="Calibri"/>
        <family val="2"/>
        <charset val="204"/>
        <scheme val="minor"/>
      </rPr>
      <t>устройство ввода</t>
    </r>
    <r>
      <rPr>
        <sz val="12"/>
        <color theme="1"/>
        <rFont val="Calibri"/>
        <family val="2"/>
        <charset val="204"/>
        <scheme val="minor"/>
      </rPr>
      <t>, ввод кабеля в здание по существующему каналу, внутриобъектовые работы, монтаж кабельростов протяженностью до 15 м. включительно, стоек, оптических кроссов, оконечивание кабеля,  проведение  всех измерений ВОК, включая входной контроль кабеля, монтаж сплиттеров, дроп муфт, ОРК, ОРШ (включая стоимость сплиттеров, дроп муфт, ОРК, ОРШ),  с оформлением разрешительных документов, в том числе согласование с УК и ТСЖ, исполнительной документации. Протяженность трассы  - длина прокладываемого кабеля до оптического кросса.</t>
    </r>
  </si>
  <si>
    <r>
      <t xml:space="preserve">ПИР, СМР, Прочие затраты в составе:  разработка траншеи, прокладка опознавательной ленты, прокладка кабеля, монтаж  муфт и кроссов со сваркой волокон, </t>
    </r>
    <r>
      <rPr>
        <sz val="12"/>
        <color rgb="FF0000FF"/>
        <rFont val="Calibri"/>
        <family val="2"/>
        <charset val="204"/>
        <scheme val="minor"/>
      </rPr>
      <t>монтаж смотровых камер</t>
    </r>
    <r>
      <rPr>
        <sz val="12"/>
        <color theme="1"/>
        <rFont val="Calibri"/>
        <family val="2"/>
        <charset val="204"/>
        <scheme val="minor"/>
      </rPr>
      <t>, (включая стоимость оптического кабеля и муфт, кроссов, стоек и кабельростов,</t>
    </r>
    <r>
      <rPr>
        <sz val="12"/>
        <color rgb="FF0000FF"/>
        <rFont val="Calibri"/>
        <family val="2"/>
        <charset val="204"/>
        <scheme val="minor"/>
      </rPr>
      <t xml:space="preserve"> смотровых камер)</t>
    </r>
    <r>
      <rPr>
        <sz val="12"/>
        <color theme="1"/>
        <rFont val="Calibri"/>
        <family val="2"/>
        <charset val="204"/>
        <scheme val="minor"/>
      </rPr>
      <t>, защита кабеля в опасных местах не требующих применения ГНБ (места перехода через дороги, пересечение с инженерными сетями, внутри объекта и т.д.), установка пикетных столбиков; устройство вывода на стену/опору, вывод кабеля на стену/опору; прокладка по стене и существующей инфраструктуре; устройство ввода, ввод кабеля в здание по существующему каналу, внутриобъектовые работы, монтаж кабельростов протяженностью до 15 м. включительно, стоек, оптических кроссов ,  оконечивание кабеля с обеих сторон, включая работы по восстановлению  асфальтобетонных покрытий проезжей части, тротуаров и работ по благоустройству, проведение  всех измерений ВОК, включая входной контроль кабеля, монтаж сплиттеров, ОРК, ОРШ (включая стоимость сплиттеров, дроп муфт, ОРК, ОРШ), оформление разрешительных документов, в том числе согласование с УК и ТСЖ, исполнительной документации и оформление охранных зон линий связи. Протяженность трассы  - длина прокладываемого кабеля до оптического кросса.</t>
    </r>
  </si>
  <si>
    <t>ПИР, СМР, Прочие затраты, включая: установку муфт и кроссов, (включая стоимость оптического кабеля и муфт, кроссов, стоек и кабельростов),защиту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прокладка по стене и существующей инфраструктуре, ввод кабеля в здание с пробивкой и заделкой отверстий при необходимости, внутриобъектовые работы, монтаж кабельростов протяженностью до 15 м. включительно, стоек, оптических кроссов, оконечивание кабеля с обеих сторон, проведение всех  измерений ВОК, монтаж сплиттеров, дроп муфт, ОРК, ОРШ (включая стоимость сплиттеров, ОРК, ОРШ), оформление разрешительных документов, в том числе согласование с УК и ТСЖ, исполнительной документации.  Протяженность трассы  - длина прокладываемого кабеля до оптического кросса.</t>
  </si>
  <si>
    <r>
      <t xml:space="preserve"> ПИР,СМР, с учётом стоимости кабеля и всех материалов для наружных и внутренних работ, (с учётом  технологических, монтажных запасов кабеля), в том числе сопутствующие и подготовительные работы и не ограничиваясь перечисленным: очистка, промывка, подготовка каналов канализации,  установка консолей в колодцах  (при необходимости);  монтаж/перемонтаж муфт со сваркой волокон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xml:space="preserve">); герметизация каналов; маркировка (бирки);  вывод кабеля из канализации на стену/опору; ввод кабеля в здание по существующему каналу с пробивкой и заделкой герметизации; </t>
    </r>
    <r>
      <rPr>
        <sz val="12"/>
        <color rgb="FFFF0000"/>
        <rFont val="Calibri"/>
        <family val="2"/>
        <charset val="204"/>
        <scheme val="minor"/>
      </rPr>
      <t xml:space="preserve">ввод кабеля в здание выше фундаментного основания с пробивкой и заделкой технологических отверстий; </t>
    </r>
    <r>
      <rPr>
        <sz val="12"/>
        <color theme="1"/>
        <rFont val="Calibri"/>
        <family val="2"/>
        <charset val="204"/>
        <scheme val="minor"/>
      </rPr>
      <t xml:space="preserve">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проч.протяженностью до 15 м. включительно); защита кабеля в опасных местах; монтаж оптических кроссов (включая стоимость)/сплиттеров (включая стоимость), с креплением и оконечиванием кабеля. Проведение  всех измерений ВОК,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ВОК до оптического кросса/сплиттеров. </t>
    </r>
    <r>
      <rPr>
        <b/>
        <sz val="12"/>
        <color rgb="FFFF0000"/>
        <rFont val="Calibri"/>
        <family val="2"/>
        <charset val="204"/>
        <scheme val="minor"/>
      </rPr>
      <t xml:space="preserve"> 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5.24÷5.25.</t>
    </r>
  </si>
  <si>
    <r>
      <t xml:space="preserve">ПИР, СМР, с учётом стоимости кабеля и материалов для наружных и внутренних работ, в том числе и не ограничиваясь перечисленным: Разработка траншеи; прокладка опознавательной ленты; прокладка кабеля; защита кабеля в опасных местах не требующих применения ГНБ (места перехода через дороги, пересечение с инженерными сетями, внутри объекта и т.д.),  при необходимости </t>
    </r>
    <r>
      <rPr>
        <sz val="12"/>
        <color rgb="FF0000FF"/>
        <rFont val="Calibri"/>
        <family val="2"/>
        <charset val="204"/>
        <scheme val="minor"/>
      </rPr>
      <t>монтаж смотровых камер</t>
    </r>
    <r>
      <rPr>
        <sz val="12"/>
        <color theme="1"/>
        <rFont val="Calibri"/>
        <family val="2"/>
        <charset val="204"/>
        <scheme val="minor"/>
      </rPr>
      <t xml:space="preserve">, монтаж/ перемонтаж  муфт со сваркой волокон (включая стоимость смотровых камер,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xml:space="preserve">); установка пикетных столбиков;  вывод кабеля на стену, </t>
    </r>
    <r>
      <rPr>
        <sz val="12"/>
        <color rgb="FFFF0000"/>
        <rFont val="Calibri"/>
        <family val="2"/>
        <charset val="204"/>
        <scheme val="minor"/>
      </rPr>
      <t>устройство вывода и вывод кабеля на опору</t>
    </r>
    <r>
      <rPr>
        <sz val="12"/>
        <color theme="1"/>
        <rFont val="Calibri"/>
        <family val="2"/>
        <charset val="204"/>
        <scheme val="minor"/>
      </rPr>
      <t>,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t>
    </r>
    <r>
      <rPr>
        <sz val="12"/>
        <color rgb="FFFF0000"/>
        <rFont val="Calibri"/>
        <family val="2"/>
        <charset val="204"/>
        <scheme val="minor"/>
      </rPr>
      <t xml:space="preserve"> ввод кабеля в здание выше фундаментного основания с пробивкой и заделкой технологических отверстий;</t>
    </r>
    <r>
      <rPr>
        <sz val="12"/>
        <color theme="1"/>
        <rFont val="Calibri"/>
        <family val="2"/>
        <charset val="204"/>
        <scheme val="minor"/>
      </rPr>
      <t xml:space="preserve"> работы по восстановлению нарушенных покрытий, рекультивации земель,  благоустройству. 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протяженностью до 15 м. включительно), монтаж оптических кроссов (включая стоимость)/сплиттеров (включая стоимость), с креплением и оконечиванием кабеля. Проведение  всех измерений ВОК, включая входной контроль кабеля. Топографо-геодезические работы, оформление разрешительных документов и исполнительной документации,  оформление охранных зон линий связи. Прокладка кабеля учитывается в протяженности трассы ВОК до оптического кросса/сплиттеров. </t>
    </r>
    <r>
      <rPr>
        <b/>
        <sz val="12"/>
        <color rgb="FFFF0000"/>
        <rFont val="Calibri"/>
        <family val="2"/>
        <charset val="204"/>
        <scheme val="minor"/>
      </rPr>
      <t>Устройство кабельного вывода на стену, производиться по расценке 5.26.</t>
    </r>
  </si>
  <si>
    <r>
      <t xml:space="preserve">ПИР, СМР, с учётом стоимости кабеля и всех материалов для наружных и внутренних работ, в том числе и не ограничиваясь перечисленным: монтаж/перемонтаж муфт,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xml:space="preserve">);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 трубе с учётом её стоимости (длина трубы определяется проектом); ввод кабеля в здание с пробивкой и заделкой технологических отверстий при необходимости; внутриобъектовые работы: монтаж кабельростов, кабель-каналов, всех видов труб (протяженностью до 15 м. включительно); оптических кроссов  (включая стоимость)/сплиттеров (включая стоимость),  с креплением и оконечиванием кабеля. Проведение  всех измерений ВОК,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ВОК до оптического кросса/сплиттеров. </t>
    </r>
  </si>
  <si>
    <r>
      <t xml:space="preserve"> ПИР, СМР,  с учётом стоимости кабеля и всех материалов для наружных и внутренних работ, (с учетом  технологических, монтажных запасов кабеля), в том числе сопутствующие и подготовительные работы и не ограничиваясь перечисленным: очистка, промывка, подготовка каналов канализации, установка консолей в колодцах  (при необходимости). Монтаж/перемонтаж муфт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xml:space="preserve">); герметизация каналов; маркировка (бирки); вывод кабеля на стену/опору; прокладку по стене/опоре в трубе с учетом ее стоимости (длина трубы определяется проектом); ввод кабеля в здание по существующему каналу с пробивкой и заделкой герметизации; </t>
    </r>
    <r>
      <rPr>
        <sz val="12"/>
        <color rgb="FFFF0000"/>
        <rFont val="Calibri"/>
        <family val="2"/>
        <charset val="204"/>
        <scheme val="minor"/>
      </rPr>
      <t>ввод кабеля в здание выше фундаментного основания с пробивкой и заделкой технологических отверстий</t>
    </r>
    <r>
      <rPr>
        <sz val="12"/>
        <color theme="1"/>
        <rFont val="Calibri"/>
        <family val="2"/>
        <charset val="204"/>
        <scheme val="minor"/>
      </rPr>
      <t xml:space="preserve">; защита кабеля в опасных местах, монтаж кабельростов (протяженностью до 15 м. включительно), кроссов и стоек с их стоимостью для крепления кроссов; оконечивание кабеля с обеих сторон. Проведение  всех измерений ,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до кросса. </t>
    </r>
    <r>
      <rPr>
        <b/>
        <sz val="12"/>
        <color rgb="FFFF0000"/>
        <rFont val="Calibri"/>
        <family val="2"/>
        <charset val="204"/>
        <scheme val="minor"/>
      </rPr>
      <t>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5.24÷5.25.</t>
    </r>
  </si>
  <si>
    <r>
      <t xml:space="preserve">ПИР,СМР,  включая землеустроительное дело, топосъёмку, согласования. СМР, с учётом стоимости кабеля и материалов для наружных и внутренних работ, в том числе и не ограничиваясь перечисленным:  разработка траншеи; прокладка кабеля, защита кабеля в опасных местах не требующих применения ГНБ  в соответствии с проектом (места перехода через дороги, пересечение с инженерными сетями, внутри объекта и т.д.); монтаж/перемонтаж  муфт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установка пикетных столбиков; вывод кабеля на стену,</t>
    </r>
    <r>
      <rPr>
        <sz val="12"/>
        <color rgb="FFFF0000"/>
        <rFont val="Calibri"/>
        <family val="2"/>
        <charset val="204"/>
        <scheme val="minor"/>
      </rPr>
      <t xml:space="preserve"> устройство вывода и вывод кабеля на опору</t>
    </r>
    <r>
      <rPr>
        <sz val="12"/>
        <color theme="1"/>
        <rFont val="Calibri"/>
        <family val="2"/>
        <charset val="204"/>
        <scheme val="minor"/>
      </rPr>
      <t xml:space="preserve">,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t>
    </r>
    <r>
      <rPr>
        <sz val="12"/>
        <color rgb="FFFF0000"/>
        <rFont val="Calibri"/>
        <family val="2"/>
        <charset val="204"/>
        <scheme val="minor"/>
      </rPr>
      <t>ввод кабеля в здание выше фундаментного основания с пробивкой и заделкой технологических отверстий</t>
    </r>
    <r>
      <rPr>
        <sz val="12"/>
        <color theme="1"/>
        <rFont val="Calibri"/>
        <family val="2"/>
        <charset val="204"/>
        <scheme val="minor"/>
      </rPr>
      <t xml:space="preserve">; работы по восстановлению нарушенных покрытий, рекультивации земель,  благоустройству. Внутриобъектовые работы: монтаж кабельростов  (протяженностью до 15 м. включительно), кроссов и стоек для  крепления кроссов; оконечивание кабеля с обеих сторон. Проведение  всех измерений , включая входной контроль кабеля. Топографо-геодезические работы, оформление разрешительных документов и исполнительной документации,  оформление охранных зон линий связи. Прокладка кабеля учитывается в протяженности трассы до кросса. </t>
    </r>
    <r>
      <rPr>
        <b/>
        <sz val="12"/>
        <color rgb="FFFF0000"/>
        <rFont val="Calibri"/>
        <family val="2"/>
        <charset val="204"/>
        <scheme val="minor"/>
      </rPr>
      <t>Устройство кабельного вывода на стену, производиться по расценке 5.26.</t>
    </r>
  </si>
  <si>
    <r>
      <t xml:space="preserve"> ПИР, СМР, с учётом стоимости кабеля и материалов, не ограничиваясь перечисленным: установка/перемонтаж муфт,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установка/перемонтаж ЯКГ, (включая стоимость ЯКГ), устройство молниеотвода/заземления опоры связи (включая стоимость молниеотвода/заземления), установка/перемонтаж кабельной площадки, (включая стоимость кабельной площадки),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ввод кабеля в здание с пробивкой и заделкой технологических отверстий при необходимости. Внутриобъектовые работы: монтаж кабельростов  (протяженностью до 15 м. включительно), кроссов и стоек для их крепления; оконечивание кабеля с обеих сторон. Проведение  всех измерений ,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до кросса.</t>
    </r>
  </si>
  <si>
    <t>ВОК ёмкостью более  16 до 32 волокон включительно</t>
  </si>
  <si>
    <t>ВОК ёмкостью более   48 волокон</t>
  </si>
  <si>
    <t xml:space="preserve">Выполнение предпроектных обследований </t>
  </si>
  <si>
    <t>Отчёт о выполнении предпроектных работ  (включая ситуационный план, схему прокладки кабельной линии/ трассы РРЛ перечень объемов и стоимости работ, место размещения оборудования), включая определение собственника земельного участка, перечня согласующих необходимых согласующих организаций.</t>
  </si>
  <si>
    <t>Разработка схемы организации связи</t>
  </si>
  <si>
    <t>схема</t>
  </si>
  <si>
    <t xml:space="preserve">Включая и не ограничиваясь: Разработка схемы организации связи, синхронизации, управления, служебной связи, схемы переключения и переноса оборудования. Согласование с Заказчиком и заинтересованными организациями. </t>
  </si>
  <si>
    <t>4.1.11</t>
  </si>
  <si>
    <t>Разработка проекта сохранения объекта культурного наследия, согласование работ с КГИОП</t>
  </si>
  <si>
    <t>Разработка проекта сохранения объекта культурного наследия, согласование и получение разрешения на проведение работ (в том числе в охранной зоне) с КГИОП (Комитет по государственному контролю, использованию и охране памятников истории и культуры),  последующее сопровождение выполнения строительно-монтажных работ.</t>
  </si>
  <si>
    <t>Охранно-археологические изыскания/исследования</t>
  </si>
  <si>
    <t xml:space="preserve">Археологические изыскания/исследования, включая и не ограничиваясь: Получение разрешения (открытого листа) на право проведения археологических полевых работ необходимого вида в необходимых пределах;  Археологические разведки; Археологические раскопки (при необходимости); Археологические наблюдения (при необходимости); Камеральная обработка (при необходимости); Подготовка научного и технического отчетов; Сдача научно-технического отчета в Институт археологии РАН и снятие замечаний. 
</t>
  </si>
  <si>
    <t>4.1.12</t>
  </si>
  <si>
    <t>4.1.13</t>
  </si>
  <si>
    <t>ёмкостью 10 пар (жила 0,4)</t>
  </si>
  <si>
    <t>ёмкостью 20 пар (жила 0,4)</t>
  </si>
  <si>
    <t>ёмкостью 30 пар (жила 0,4)</t>
  </si>
  <si>
    <t>ёмкостью  50 пар (жила 0,4)</t>
  </si>
  <si>
    <t>ёмкостью  100 пар (жила 0,4)</t>
  </si>
  <si>
    <t>ёмкостью  200 пар (жила 0,4)</t>
  </si>
  <si>
    <t>ёмкостью 300 пар (жила 0,4)</t>
  </si>
  <si>
    <t>ёмкостью  400 пар (жила 0,4)</t>
  </si>
  <si>
    <t>ёмкостью более 400 пар до 600 пар (жила 0,4)</t>
  </si>
  <si>
    <t>ёмкостью 10 пар  (жила 0,5)</t>
  </si>
  <si>
    <t>ёмкостью 20 пар  (жила 0,5)</t>
  </si>
  <si>
    <t>ёмкостью 30 пар  (жила 0,5)</t>
  </si>
  <si>
    <t>ёмкостью  50 пар  (жила 0,5)</t>
  </si>
  <si>
    <t>ёмкостью  100 пар (жила 0,5)</t>
  </si>
  <si>
    <t>ёмкостью  200 пар (жила 0,5)</t>
  </si>
  <si>
    <t>ёмкостью 300 пар (жила 0,5)</t>
  </si>
  <si>
    <t>ёмкостью  400 пар (жила 0,5)</t>
  </si>
  <si>
    <t>ёмкостью  500 пар (жила 0,5)</t>
  </si>
  <si>
    <t>ёмкостью 600 пар (жила 0,5)</t>
  </si>
  <si>
    <t>ёмкостью  50 пар  (жила 0,7)</t>
  </si>
  <si>
    <t>ёмкостью 100 пар (жила 0,7)</t>
  </si>
  <si>
    <t>4.7.10</t>
  </si>
  <si>
    <t>4.7.11</t>
  </si>
  <si>
    <t>4.7.12</t>
  </si>
  <si>
    <t>4.7.13</t>
  </si>
  <si>
    <t>4.7.14</t>
  </si>
  <si>
    <t>4.7.15</t>
  </si>
  <si>
    <t>4.7.16</t>
  </si>
  <si>
    <t>4.7.17</t>
  </si>
  <si>
    <t>4.7.18</t>
  </si>
  <si>
    <t>4.7.19</t>
  </si>
  <si>
    <t>4.7.20</t>
  </si>
  <si>
    <t>4.7.21</t>
  </si>
  <si>
    <t>4.8.10</t>
  </si>
  <si>
    <t>4.8.11</t>
  </si>
  <si>
    <t>4.8.12</t>
  </si>
  <si>
    <t>4.8.13</t>
  </si>
  <si>
    <t>4.8.14</t>
  </si>
  <si>
    <t>4.8.15</t>
  </si>
  <si>
    <t>4.8.16</t>
  </si>
  <si>
    <t>4.8.17</t>
  </si>
  <si>
    <t>4.8.18</t>
  </si>
  <si>
    <t>4.8.19</t>
  </si>
  <si>
    <t>4.8.20</t>
  </si>
  <si>
    <t>4.8.21</t>
  </si>
  <si>
    <t>4.9.10</t>
  </si>
  <si>
    <t>4.9.11</t>
  </si>
  <si>
    <t>4.9.12</t>
  </si>
  <si>
    <t>4.9.13</t>
  </si>
  <si>
    <t>4.9.14</t>
  </si>
  <si>
    <t>4.9.15</t>
  </si>
  <si>
    <t>4.9.16</t>
  </si>
  <si>
    <t>4.9.17</t>
  </si>
  <si>
    <t>4.9.18</t>
  </si>
  <si>
    <t>4.9.19</t>
  </si>
  <si>
    <t>4.9.20</t>
  </si>
  <si>
    <t>4.9.21</t>
  </si>
  <si>
    <t>Настройка коммутатора видеонаблюдение/контроль доступа/ беспроводной доступ</t>
  </si>
  <si>
    <t>ПИР, СМР, установка, настройка станции, подключение электропитания, АКБ, заземление,  монтаж счётчика электрической энергии, телеметрического контроллера и другого сопутствующего оборудования, установка автоматов, рубильника, дин-рейки, включение в транспортную сеть, монтаж кросса, разделка и подключение станционных кабелей на кросс (емкость номеров). Включая стоимость  материалов, оформление разрешительных документов с собственником здания на размещение оборудования.</t>
  </si>
  <si>
    <t>Пуско-наладочные работы приборов учета (ПУ) (проводное решение)</t>
  </si>
  <si>
    <t>Пуско-наладочные работы приборов учета (ПУ) (беспроводное решение)</t>
  </si>
  <si>
    <t>6.88.3</t>
  </si>
  <si>
    <t xml:space="preserve"> ПНР, не ограничиваясь перечисленным:
• Визуальный осмотр
• Формирование/уточнение плана и оформление реестра установленных  счетчиков по квартирам, ВРУ, ГРЩ и т.д., передача данных для занесения НСИ в базу данных, для автоматизированного сбора данных с компонентов системы учета. 
• Настройка беспроводных счетчиков импульсов-регистраторов, радиомодемов и т.д.
• Проверка наличия радиопокрытия БС в точке установки счетчика импульсов-регистраторов (при необходимости). 
•  Комплексная проверка работоспособности системы (поступление показаний).
• Оформление результатов испытаний</t>
  </si>
  <si>
    <t>ПНР: Включая весь перечень работ но настройке оборудования.</t>
  </si>
  <si>
    <t>Подключение, переключение, замена, настройка аудиотрубки в квартире абонента при переходящем на обслуживание по домофонии доме/новом строительстве (без учета стоимости оборудования)</t>
  </si>
  <si>
    <t>* Удельная стоимость за единицу (базовое значение) без НДС, руб.</t>
  </si>
  <si>
    <t>* в том числе стоимость СМР включая материалы</t>
  </si>
  <si>
    <t xml:space="preserve"> в том числе стоимость СМР включая материалы</t>
  </si>
  <si>
    <t>!! * В целях перерасчета, внести удельные расценки в соответствии с заключенным Договором !!</t>
  </si>
  <si>
    <t>базовое</t>
  </si>
  <si>
    <t>новое</t>
  </si>
  <si>
    <t>Процент изменения курса</t>
  </si>
  <si>
    <t>К пересчета</t>
  </si>
  <si>
    <t>Применяется индексация</t>
  </si>
  <si>
    <t>Расчет коэффициента на вкладке "Расчет Коэф. по курсу USD"</t>
  </si>
  <si>
    <t xml:space="preserve">Удельные расценки с проиндексированной составляющей материалов, в соответствии с применённым коэффициентом пересчета </t>
  </si>
  <si>
    <t>Компенсация затрат на оплату счетов Подрядчиком от лица Заказчика  за выдачу Технических Условий и согласований проектных решений при пересечении коммуникаций сторонних собственников  и прохождении по ним:  Газопроводы, Теплотрассы, Железные дороги, Автомобильные дороги федерального значения, Мосты и Путепроводы, объекты Электросетевого хозяйства, ЛКС.</t>
  </si>
  <si>
    <t>ПИР, СМР, включая стоимость материалов ( полиэтиленовые трубы диаметром не менее 63 мм, комплектующие), организацию вывода из кабельного колодца, герметизация, восстановление асфальтобетонных покрытий проезжей части, тротуаров и работ по благоустройству, оформление разрешительных документов и исполнительной документации (в том числе с нанесением на городской планшет исполнительной сьемки). Заказ и оплата топосъемок.</t>
  </si>
  <si>
    <t>СМР, ПИР, Прочие затраты, не ограничиваясь перечисленным  (включая стоимость кабеля и прочих материалов): Прокладка кабеля по шахте лифта,  с учетом стоимости разделки,  устройства отверстий в стенах  (с установкой гильз),  заделки,  стоимости кабеля (UTP/КПЛК, аналог), патчкорда, всех материалов. Проверка состояния изоляции кабеля до и после прокладки. Маркировка. Без стоимости оборудования. Оформление разрешительных документов, исполнительной документации.</t>
  </si>
  <si>
    <t xml:space="preserve">ПИР, СМР, не ограничиваясь перечисленным: разработка грунта около фундамента, разборка/восстановление отмостки, установка трубы (ТВВК/аналог) в соответствии с проектными данными. Оформление  разрешительных документов и исполнительной документации.   </t>
  </si>
  <si>
    <t>Монтаж контроллера/ККМ (домофон)/СКУД</t>
  </si>
  <si>
    <t>Установка и монтаж кнопки выхода/считывателя /СКУД</t>
  </si>
  <si>
    <t>Монтаж уличной стойки для считывателя, установка кнопки выхода/считывателя (домофон)/СКУД</t>
  </si>
  <si>
    <t>Прокладка провода трансляционного типа ПТВЖ (или аналог) для радиофикации жилого дома/подключения аудиотрубки домофона от распределительной коробки; прокладка провода для систем телеметрии типа КПСВВнг(А)-LS (или аналог); прокладка провода для реле УК-ВК типа КСРПнг(А)-FRHF(или аналог), с устройством инфраструктуры для прокладки провода</t>
  </si>
  <si>
    <t>Прокладка провода трансляционного типа ПТВЖ (или аналог) для радиофикации жилого дома/подключения аудиотрубки домофона от распределительной коробки; прокладка провода для систем телеметрии типа КПСВВнг(А)-LS (или аналог); прокладка провода для реле УК-ВК типа КСРПнг(А)-FRHF(или аналог), в готовой инфраструктуре</t>
  </si>
  <si>
    <t>Прокладка провода трансляционного типа ПТВЖ (или аналог) для радиофикации жилого дома/подключения аудиотрубки домофона от распределительной коробки; прокладка провода для систем телеметрии типа КПСВВнг(А)-LS (или аналог); прокладка провода для реле УК-ВК типа КСРПнг(А)-FRHF(или аналог), (скрытая проводка)</t>
  </si>
  <si>
    <t xml:space="preserve">Прокладка и монтаж силового кабеля типа ВВГнг/ВВГнг-LS/КГВВнг(А)-LS/ПВС (аналог) емкостью до 3х2,5  мм² по установленным конструкциям (труба/короб/гофра/металлорукав) с разводкой жил по приборам </t>
  </si>
  <si>
    <t xml:space="preserve">Прокладка и монтаж силового кабеля типаВВГнг/ВВГнг-LS/КГВВнг(А)-LS/ПВС (аналог) емкостью до 3х2,5  мм² по проектируемым конструкциям: трубе/коробу/гофре с их установкой </t>
  </si>
  <si>
    <t xml:space="preserve">Прокладка и монтаж силового кабеля типа ВВГнг/ВВГнг-LS/КГВВнг(А)-LS/ПВС (аналог) емкостью до 3х2,5  мм² по проектируемому металлорукаву с его установкой </t>
  </si>
  <si>
    <t xml:space="preserve">Прокладка и монтаж силового кабеля типа ВВГнг/ВВГнг-LS/КГВВнг(А)-LS/ПВС (аналог) емкостью до 3х2,5  мм² по стене с креплением  скобами (открытая проводка)  </t>
  </si>
  <si>
    <t xml:space="preserve">Прокладка и монтаж силового кабеля типа ВВГнг/ВВГнг-LS/КГВВнг(А)-LS/ПВС (аналог) емкостью до 3х2,5  мм²  по стене с устройством и заделкой борозды  (скрытая проводка)  </t>
  </si>
  <si>
    <t>Прокладка и монтаж силового кабеля ВВГнг/ВВГнг-LS/КГВВнг(А)-LS/ПВС (аналог) ёмкостью до 3х2,5мм2 для различных подключений сверх 20/50 м</t>
  </si>
  <si>
    <t>Подключение, переключение, настройка абонентского видеодомофона при переходящем на обслуживание по домофонии доме/новом строительстве (без учета стоимости оборудования)</t>
  </si>
  <si>
    <t>Не применяется совместно с Работами  п.п 6.60.5</t>
  </si>
  <si>
    <t>Прокладка и монтаж кабеля  типа  UTP/КПЛК(аналог),  внутри лифтовой камеры в шахте лифта</t>
  </si>
  <si>
    <t xml:space="preserve">СМР, ПИР,  не ограничиваясь перечисленным;  установка и монтаж реле включая крепежные материалы и изделия). Оформление разрешительных документов, исполнительной документации. Без стоимости оборудования. </t>
  </si>
  <si>
    <t>Монтаж Ethernet-реле (шлагбаум)</t>
  </si>
  <si>
    <t xml:space="preserve">Монтаж оборудования  1-4U включительно, в существующий телекоммуникационный шкаф/место/стойку </t>
  </si>
  <si>
    <t>Расценка применяется по письменному требованию и предварительному согласованию с Заказчиком работ</t>
  </si>
  <si>
    <t>Проведение технического аудита, оценка состояния работоспособности существующей распределительной сети, видеодомофонной системы объекта, переходящего на обслуживание. Включая и не ограничиваясь, выезд на объект, составление схем прокладки расключения линий/устройств, проведение необходимых измерений, составление отчета (чек лист от Заказчика)/фотоматериалов на 1 объект. По требованию Заказчика работ, состав работ может быть дополнен необходимым пунктом.</t>
  </si>
  <si>
    <t>ПИР, СМР, с учётом стоимости кабеля и всех материалов для наружных и внутренних работ, в том числе и не ограничиваясь перечисленным: монтаж/ расключение, установка муфт/кроссов (при необходимости), организация ввода/вывода, стоимость кабельных изделий, крепежной арматуры, элементы защиты кабеля в местах перехода, проведение  всех измерений, электромонтажные работы, входной контроль кабеля. Оформление разрешительных документов и исполнительной документации. Прокладка кабеля учитывается в протяженности трассы (с учетом согласованного запаса Заказчиком работ).</t>
  </si>
  <si>
    <t>Сборка и монтаж антенны для эфирного TV (внешняя)</t>
  </si>
  <si>
    <t>Монтаж шкафа, стойки 19"</t>
  </si>
  <si>
    <t>Монтаж телекоммуникационного  шкафа 19", телекоммуникационной стойки 19" любой ёмкости</t>
  </si>
  <si>
    <t>Применяется в проектах по высвобождению Зданий/помещений</t>
  </si>
  <si>
    <t xml:space="preserve">Монтаж оборудования свыше 4U в существующий телекоммуникационный шкаф/стойку </t>
  </si>
  <si>
    <t>Позиция применяется с использованием шагового коэффициента 0,1 от 30 м (минимальный участок 3 м)
Не применяется совместно с расценкой 5.25; 5.26</t>
  </si>
  <si>
    <t>Позиция применяется с использованием шагового коэффициента 0,1 от 30 м (минимальный участок 3 м)
Не применяется совместно с расценкой 5.24; 5.26</t>
  </si>
  <si>
    <t>СМР, ПИР, не ограничиваясь перечисленным; подготовка места установки, установка и монтаж электромагнитного замка с кнопкой аварийного выхода (включая кабель, диод,  крепежные материалы и изделия). Оформление разрешительных документов, исполнительной документации. Без стоимости оборудования.</t>
  </si>
  <si>
    <t>Группа грунта определяется на этапе подготовки ПД/РД. Если проектной документацией не определено, по умолчанию применяется позиция в грунтах 1-3 групп</t>
  </si>
  <si>
    <t>в том числе стоимость СМР (включая материалы)</t>
  </si>
  <si>
    <t xml:space="preserve">Стоимость определяется по согласованию работ с Заказчиком и предоставлением подтверждающих документов. </t>
  </si>
  <si>
    <t>Примечания</t>
  </si>
  <si>
    <t>Филиал</t>
  </si>
  <si>
    <t>Пермский филиал</t>
  </si>
  <si>
    <t>Минимальная цена</t>
  </si>
  <si>
    <t>Максимальная цена</t>
  </si>
  <si>
    <t>Победитель</t>
  </si>
  <si>
    <t>АО ППСМ "Востокпромсвязьмонтаж"</t>
  </si>
  <si>
    <t>ООО "Технотел"</t>
  </si>
  <si>
    <t>ООО «ПМК - 411 «Связьстрой»</t>
  </si>
  <si>
    <t>ООО «Эс Эл Инжиниринг»</t>
  </si>
  <si>
    <t>Номер и дата договора</t>
  </si>
  <si>
    <t>1 круг</t>
  </si>
  <si>
    <t xml:space="preserve">от 02.06.2020 № 0501/25/786/20 </t>
  </si>
  <si>
    <t xml:space="preserve">от 02.06.2020 № 0501/25/787/20 </t>
  </si>
  <si>
    <t>2 круг</t>
  </si>
  <si>
    <t>0501/25/1144/20</t>
  </si>
  <si>
    <t>СУ по 2 кругу</t>
  </si>
  <si>
    <t xml:space="preserve">0501/25/1444/20 </t>
  </si>
  <si>
    <t>НМЦ, руб. без НДС</t>
  </si>
  <si>
    <t>Индексируемая расценка</t>
  </si>
  <si>
    <t xml:space="preserve">Удельная стоимость работ </t>
  </si>
  <si>
    <t xml:space="preserve">Строительство в Стандартной застройке и Новостройках (ДРС FTTb FE -2 пары на 1 ДХ от % проникновения).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Строительство слаботочных стояков не производиться,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
</t>
  </si>
  <si>
    <t>ПИР, СМР  включая, но не ограничиваясь: установка телекоммуникационного шкафа узла доступа с подключением его к электропитанию, установка коммутатора доступа, установка коммутатора агрегации/концентрации, прокладка ДРС, патч-кордов, перекидных ВОК; Прочие затраты, включая: стоимость кабеля и материалов, вспомогательное оборудование, оформление разрешительных документов, исполнительной документации. 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t>
  </si>
  <si>
    <t>Строительство в Комплексных новостройках (ДРС FTTb GE-4 пары на 1 ДХ под 100% проникновения, стояки не строятся). Проектирование и строительство магистральных участков ВОЛС производится по отдельным расценкам пунктов 4.2÷4.4, устройство ввода производиться по отдельным расценкам 5.24÷5.26. В случае необходимости строительства слаботочных стояков, проектирование и строительство производиться по отдельной расценке пункта 6.4.  Организация вводов в  ДХ производиться по расценкам 6.38÷6.39; 6.42÷6.43.</t>
  </si>
  <si>
    <t xml:space="preserve">ПИР, СМР, Прочие затраты, включая: стоимость кабеля и материалов, вспомогательное оборудование, оформление разрешительных документов, исполнительной документации. 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магистральных участков ВОЛС (производится по расценкам пунктов 4.2÷4.4, устройство кабельного вывода/ввода производиться по расценкам 5.24÷5.26. </t>
  </si>
  <si>
    <t>GPON - стандартное строительство в домах от 3-х этажей и выше (ДРС под 100%,  ОРШ в каждом доме).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Строительство слаботочных стояков не производиться,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 
ПИР, СМР, Прочие затраты, включая: Проектирование домовой распределительной сети. Строительство распределительной сети с учётом стоимости материалов и кабельной продукции, включая, но не ограничиваясь, выполнение следующих видов работ: согласование проведения работ с собственниками жилья; прокладка ВОК по существующему или вновь построенному горизонтальному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(включая стоимость ОРК, без учета стоимости сплиттера 2-го каскада (УСМ)); монтаж, разварка ВОК с комплексом измерений; подготовка, сдача ИД и законченного строительством объекта.</t>
  </si>
  <si>
    <t>GPON - строительство в малоэтажных домах высотой от 3-х этажей и ниже (ДРС в подъездах не строится, ОРК - одна на подъезд, ОРШ на группу домов, кабель от ОРШ до ОРК методом подвеса).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ПИР, СМР, Прочие затраты, включая: Проектирование и согласование проведения работ с собственниками жилья; прокладка распределительных ВОК;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(включая стоимость ОРК, без учета стоимости сплиттера 2-го каскада (УСМ)); монтаж, разварка ВОК с комплексом измерений; подготовка, сдача ИД и законченного строительством объекта.</t>
  </si>
  <si>
    <t xml:space="preserve">Для объектов, с количеством две и менее квартир на этаже, допускается производить работы по расценкам раздела 3.  
Не применяется совместно с Работами пунктов с  6.5÷ 6.15; 6.21÷ 6.24 </t>
  </si>
  <si>
    <t>GPON - строительство в Новостройках (ДРС под 100%, ОРШ в каждом доме, ОРК через этаж или на каждом этаже). Стояки не строятся.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В случае необходимости строительства слаботочных стояков, проектирование и строительство производиться по отдельной расценке пункта 6.4. Организация вводов в  ДХ производиться по расценкам 6.40÷6.41.
ПИР, СМР, Прочие затраты, включая: Проектирование домовой распределительной сети. Строительство распределительной сети с учётом стоимости материалов и кабельной продукции, включая, но не ограничиваясь, выполнение следующих видов работ: согласование времени проведения работ с Застройщиками; прокладка распределительных ВОК по существующему  или вновь построенному горизонтальному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и УСМ (включая стоимость ОРК и сплиттера 2-го каскада (УСМ)); монтаж, разварка ВОК с комплексом измерений; подготовка, сдача ИД и законченного строительством объекта.</t>
  </si>
  <si>
    <t xml:space="preserve"> ПИР, СМР, Прочие затраты, включая: стоимость оптического кабеля (с учётом технологических, монтажных запасов кабеля), установку муфт и кроссов со сваркой волокон, (включая стоимость оптических муфт и кроссов, стоек и кабельростов), откачку воды из телефонных колодцев (ТК), очистку ТК, проверку проходимости кабельной канализации, промывку кабельной канализации, герметизацию каналов, бирки; устройство вывода на стену/опору, вывод на стену/опору; прокладку по стене; устройство ввода, ввод кабеля в здание по существующему каналу, внутриобъектовые работы, монтаж кабельростов, стоек, оптических кроссов, оконечивание кабеля,  проведение  всех измерений ВОК, включая входной контроль кабеля, монтаж сплиттеров, дроп муфт, ОРК, ОРШ (включая стоимость сплиттеров, дроп муфт, ОРК, ОРШ),  с оформлением разрешительных документов, в том числе согласование с УК и ТСЖ, исполнительной документации. Протяженность трассы  - длина прокладываемого кабеля до оптического кросса.</t>
  </si>
  <si>
    <t>ВОК 4 -16 волокон</t>
  </si>
  <si>
    <t>ВОК 24- 48 волокон</t>
  </si>
  <si>
    <t>ВОК более 48 волокон</t>
  </si>
  <si>
    <t>ПИР, СМР, Прочие затраты в составе:  разработка траншеи, прокладка опознавательной ленты, прокладка кабеля, монтаж  муфт и кроссов со сваркой волокон, (включая стоимость оптического кабеля и муфт, кроссов, стоек и кабельростов), защита кабеля в опасных местах не требующих применения ГНБ (места перехода через дороги, пересечение с инженерными сетями, внутри объекта и т.д.), установка пикетных столбиков; устройство ввывода на стену/опору, вывод кабеля на стену/опору; прокладка по стене и существующей инфраструктуре; устройство ввода, ввод кабеля в здание по существующему каналу, внутриобъектовые работы, монтаж кабельростов, стоек, оптических кроссов,  оконечивание кабеля с обеих сторон, включая работы по восстановлению  асфальтобетонных покрытий проезжей части, тротуаров и работ по благоустройству, проведение  всех измерений ВОК, включая входной контроль кабеля, монтаж сплиттеров, ОРК, ОРШ (включая стоимость сплиттеров, дроп муфт, ОРК, ОРШ), оформление разрешительных документов, в том числе согласование с УК и ТСЖ, исполнительной документации и оформление охранных зон линий связи. Протяженность трассы  - длина прокладываемого кабеля до оптического кросса.</t>
  </si>
  <si>
    <t>ПИР, СМР, Прочие затраты, включая: установку муфт и кроссов, (включая стоимость оптического кабеля и муфт, кроссов, стоек и кабельростов),защиту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прокладка по стене и существующей инфраструктуре, ввод кабеля в здание с пробивкой и заделкой отверстий при необходимости, внутриобъектовые работы, монтаж кабельростов, стоек, оптических кроссов, оконечивание кабеля с обеих сторон, проведение всех  измерений ВОК, монтаж сплиттеров, дроп муфт, ОРК, ОРШ (включая стоимость сплиттеров, ОРК, ОРШ), оформление разрешительных документов, в том числе согласование с УК и ТСЖ, исполнительной документации.  Протяженность трассы  - длина прокладываемого кабеля до оптического кросса.</t>
  </si>
  <si>
    <t>Выполнение предпроектных обследований кабельных линий/ трасы РРЛ, от существующей инфраструктуры ПАО "Ростелеком" до объекта строительства</t>
  </si>
  <si>
    <t>Отчёт о выполнении предпроектных работ  (включая ситуационный план, схему прокладки кабельной линии/ трассы РРЛ перечень объемов работ), определение технической возможности и стоимости прокладки кабельной линии/ трасы РРЛ. Определение перечня необходимых согласующих организаций.</t>
  </si>
  <si>
    <t xml:space="preserve">Трасса </t>
  </si>
  <si>
    <t>Компенсация затрат на оплату счетов Подрядчиком от лица Заказчика  за выдачу Технических Условий и согласований проектных решений при пересечении коммуникаций сторонних собственников  и прохождении по ним:  Газопроводы, Теплотрассы, Железные дороги, Автомобильные дороги федерального значения, Мосты и Путепроводы.</t>
  </si>
  <si>
    <t>Включает оплату счетов за выдачу Технических Условий, согласований Проектных решений, визирование актов и прочей документации. Подтверждается предоставлением договора, счетов, п/п и актов оказанных услуг. Затраты компенсируются в рамках данного пункта по действующим тарифам сторонних собственников коммуникаций: Газопроводы, Теплотрассы, Железные дороги, Автомобильные дороги федерального значения, Мосты и Путепроводы.</t>
  </si>
  <si>
    <t xml:space="preserve">Землеустроительное дело, включая и не ограничиваясь: разработку и согласование схем расположения земельного участка на кадастровом плане территории; выполнение комплекса работ по межеванию земель и формированию межевых планов, включая все необходимые согласования;
вынос границ участков в натуру (подготовка разбивочного чертежа, вынос и закрепление межевых знаков на местности); постановку земельных участков на государственный кадастровый учет в кадастровой палате; инвентаризацию земель всех категорий; раздел земельного участка (размежевание участка на два и более).
</t>
  </si>
  <si>
    <t xml:space="preserve"> ПИР,СМР, с учётом стоимости кабеля и всех материалов для наружных и внутренних работ, (с учётом  технологических, монтажных запасов кабеля), в том числе сопутствующие и подготовительные работы и не ограничиваясь перечисленным: очистка, промывка, подготовка каналов канализации,  установка консолей в колодцах  (при необходимости);  монтаж/перемонтаж муфт со сваркой волокон (включая стоимость муфт, из расчета 1 вновь монтируемая муфта на 0,5 км. трассы); герметизация каналов; маркировка (бирки);  вывод кабеля из канализации на стену/опору;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защита кабеля в опасных местах; монтаж оптических кроссов (включая стоимость)/сплиттеров (включая стоимость), стоек с креплением и оконечиванием кабеля. Проведение  всех измерений ВОК,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ВОК до оптического кросса/сплиттеров.  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5.24÷5.25.</t>
  </si>
  <si>
    <t>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РАСЦЕНКА ПРИМЕНЯЕТСЯ для отдельной внутриобъектовой прокладки.</t>
  </si>
  <si>
    <t>ПИР, СМР, с учётом стоимости кабеля и материалов для наружных и внутренних работ, в том числе и не ограничиваясь перечисленным: Разработка траншеи; прокладка опознавательной ленты; прокладка кабеля; защита кабеля в опасных местах не требующих применения ГНБ (места перехода через дороги, пересечение с инженерными сетями, внутри объекта и т.д.), монтаж/перемонтаж  муфт со сваркой волокон (включая стоимость муфт,  из расчета 1 вновь монтируемая муфта на 0,5 км. трассы); установка пикетных столбиков;  вывод кабеля на стену,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покрытий, рекультивации земель,  благоустройству. 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монтаж оптических кроссов (включая стоимость)/сплиттеров (включая стоимость), стоек с креплением и оконечиванием кабеля. Проведение  всех измерений ВОК, включая входной контроль кабеля. Топографо-геодезические работы, оформление разрешительных документов и исполнительной документации,  оформление охранных зон линий связи. Прокладка кабеля учитывается в протяженности трассы ВОК до оптического кросса/сплиттеров. Устройство кабельного вывода на стену, производиться по расценке 5.26.</t>
  </si>
  <si>
    <t>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НЕ ПРИМЕНЯТЬ  отдельно для внутриобъектовой прокладки.</t>
  </si>
  <si>
    <t xml:space="preserve">ПИР, СМР, с учётом стоимости кабеля и всех материалов для наружных и внутренних работ, в том числе и не ограничиваясь перечисленным: монтаж/перемонтаж муфт, (включая стоимость муфт, из расчета 1 вновь монтируемая муфта на 0,5 км. трассы);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 трубе с учётом её стоимости (длина трубы определяется проектом); ввод кабеля в здание с пробивкой и заделкой технологических отверстий при необходимости; внутриобъектовые работы: монтаж кабельростов, кабель-каналов, всех видов труб,  оптических кроссов  (включая стоимость)/сплиттеров (включая стоимость), стоек с креплением и оконечиванием кабеля. Проведение  всех измерений ВОК,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ВОК до оптического кросса/сплиттеров. </t>
  </si>
  <si>
    <t>Применяется  на существующих кабельных линиях, при  монтаже новой муфты, организации врезки, отводов.  Применимо совместно с расценками пап. 4.2.÷ 4.4, при монтаже более 1 оптической муфты на 0,5 км строящейся трассы. 
НЕ ПРИМЕНЯТЬ с разделом №3.</t>
  </si>
  <si>
    <t xml:space="preserve"> ПИР, СМР,  с учётом стоимости кабеля и всех материалов для наружных и внутренних работ, (с учетом  технологических, монтажных запасов кабеля), в том числе сопутствующие и подготовительные работы и не ограничиваясь перечисленным: очистка, промывка, подготовка каналов канализации, установка консолей в колодцах  (при необходимости). Монтаж/перемонтаж муфт (включая стоимость муфт, из расчета 1 вновь монтируемая муфта на 0,5 км. трассы); герметизация каналов; маркировка (бирки); вывод кабеля на стену/опору; прокладку по стене/опоре в трубе с учетом ее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защита кабеля в опасных местах, монтаж кабельростов, кроссов и стоек с их стоимостью для крепления кроссов; оконечивание кабеля с обеих сторон. Проведение  всех измерений ,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до кросса. 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5.24÷5.25.</t>
  </si>
  <si>
    <t xml:space="preserve">ёмкостью 10 пар </t>
  </si>
  <si>
    <t xml:space="preserve">ёмкостью 20 пар </t>
  </si>
  <si>
    <t xml:space="preserve">ёмкостью 30 пар </t>
  </si>
  <si>
    <t xml:space="preserve">ёмкостью  50 пар </t>
  </si>
  <si>
    <t>ёмкостью  100 пар</t>
  </si>
  <si>
    <t>ёмкостью  200 пар</t>
  </si>
  <si>
    <t>ёмкостью 300 пар</t>
  </si>
  <si>
    <t>ёмкостью  400 пар</t>
  </si>
  <si>
    <t>ёмкостью более 400 пар до 600 пар</t>
  </si>
  <si>
    <t>ПИР,СМР,  включая землеустроительное дело, топосъёмку, согласования. СМР, с учётом стоимости кабеля и материалов для наружных и внутренних работ, в том числе и не ограничиваясь перечисленным:  разработка траншеи; прокладка кабеля, защита кабеля в опасных местах не требующих применения ГНБ  в соответствии с проектом (места перехода через дороги, пересечение с инженерными сетями, внутри объекта и т.д.); монтаж/перемонтаж  муфт  (включая стоимость муфт, из расчета 1 вновь монтируемая муфта на 0,5 км. трассы); установка пикетных столбиков; вывод кабеля на стену,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покрытий, рекультивации земель,  благоустройству. Внутриобъектовые работы: монтаж кабельростов, кроссов и стоек для  крепления кроссов; оконечивание кабеля с обеих сторон. Проведение  всех измерений , включая входной контроль кабеля. Топографо-геодезические работы, оформление разрешительных документов и исполнительной документации,  оформление охранных зон линий связи. Прокладка кабеля учитывается в протяженности трассы до кросса. Устройство кабельного вывода на стену, производиться по расценке 5.26.</t>
  </si>
  <si>
    <t xml:space="preserve"> ПИР, СМР, с учётом стоимости кабеля и материалов, не ограничиваясь перечисленным: установка/перемонтаж муфт, (включая стоимость муфт, из расчета 1 вновь монтируемая муфта на 0,5 км. трассы); установка/перемонтаж ЯКГ, (включая стоимость ЯКГ), устройство молниеотвода/заземления опоры связи (включая стоимость молниеотвода/заземления), установка/перемонтаж кабельной площадки, (включая стоимость кабельной площадки),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ввод кабеля в здание с пробивкой и заделкой технологических отверстий при необходимости. Внутриобъектовые работы: монтаж кабельростов, кроссов и стоек для их крепления; оконечивание кабеля с обеих сторон. Проведение  всех измерений ,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до кросса.</t>
  </si>
  <si>
    <r>
      <rPr>
        <b/>
        <sz val="14"/>
        <color rgb="FFFF0000"/>
        <rFont val="Calibri"/>
        <family val="2"/>
        <charset val="204"/>
        <scheme val="minor"/>
      </rPr>
      <t>Примечание:</t>
    </r>
    <r>
      <rPr>
        <b/>
        <sz val="12"/>
        <color rgb="FFFF0000"/>
        <rFont val="Calibri"/>
        <family val="2"/>
        <charset val="204"/>
        <scheme val="minor"/>
      </rPr>
      <t xml:space="preserve">
</t>
    </r>
    <r>
      <rPr>
        <b/>
        <sz val="12"/>
        <color theme="1"/>
        <rFont val="Calibri"/>
        <family val="2"/>
        <charset val="204"/>
        <scheme val="minor"/>
      </rPr>
      <t>В каждый из указанных выше видов Работ в т.ч. входят:
1. Затраты на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и согласование у сторонних организаций комплекта исполнительной документации в соответствии по построенным ЛКС и объектам строительства;
4. протяженность по работам, указанным в пп. 4.2-4.3; 4.7-4.9  учитывается  по общей протяженности кабельной линии в Заказе;
5. величина стоимости кабеля с учётом ТЗР носит справочный характер и используется для исключения из Удельной стоимости за единицу в случае принятия решения об использовании давальческого кабеля РФ/МРФ.
6. Компенсация затрат на оплату счетов Подрядчиком от лица Заказчика за выдачу Технических Условий, согласований проектных решений, визирование актов и прочих документов, при пересечении коммуникаций сторонних собственников  и прохождении по ним:  Газопроводы, Теплотрассы, Железные дороги, Автомобильные дороги федерального значения, Мосты и Путепроводы, производиться по предварительному согласованию с Заказчиком и предоставлением подтверждающих документов: договоров, счетов, п/п и актов оказанных услуг, в соответствии с действующими тарифами балансодержателя коммуникаций. Применение расценки возможно совместно с Работами пунктов с  4.2÷4.4;  4.7÷ 4.9; 5.1÷ 5.7. по согласованию с Заказчиком работ и получении подтверждения.</t>
    </r>
  </si>
  <si>
    <t>ПИР, СМР включая стоимость материалов, установки колодцев ККС (с учетом стоимости колодца, из расчета 1 колодец  на 0,08 км. трассы, оснастки, люков, труб и комплектующих), засыпки и выравнивание грунта. Оформление разрешительных документов и исполнительной документации (в том числе топографо-геодезические работы, с нанесением на городской планшет исполнительной сьёмки, землеустроительные работы). Работы по восстановлению газонных покрытий, тротуаров, брусчатки, проезжей части, производятся отдельно по расценкам 5.15-5.18.</t>
  </si>
  <si>
    <t>Расценка применяется, при необходимости, дополнительно к расценке 5.1</t>
  </si>
  <si>
    <t>ПИР, СМР, включая стоимость материалов, засыпки и выравнивание грунта. Оформление разрешительных документов и исполнительной документации (в том числе топографо-геодезические работы, с нанесением на городской планшет исполнительной сьёмки, землеустроительные работы).  Без учёта стоимости монтажа/перебивки колодцев. Работы по восстановлению газонных покрытий, тротуаров, брусчатки, проезжей части, производятся отдельно по расценкам 5.15-5.18.</t>
  </si>
  <si>
    <t>ПИР, СМР, включая стоимость материалов, засыпки и выравнивание грунта, оформление разрешительных документов и исполнительной документации. Без учёта стоимости монтажа/перебивки колодцев. Работы по восстановлению газонных покрытий, тротуаров, брусчатки, проезжей части, производятся отдельно по расценкам 5.15-5.18.</t>
  </si>
  <si>
    <t xml:space="preserve">Расценка преимущественно  
для Республики Татарстан </t>
  </si>
  <si>
    <t>Устройство кабельного ввода в  здание в фундаментном основании  от существующего колодца (из расчета  до 30 м).
В случае необходимости (более 30м) канализация достраивается по соответствующим расценкам.</t>
  </si>
  <si>
    <t>ПИР, СМР, включая стоимость материалов ( асбестоцементные /полиэтиленовые трубы даметром не менее 63 мм, комплектующие), организацию вывода из кабельного колодца и ввода в фундаментном основании, герметизация каналов, восстановление асфальтобетонных покрытий проезжей части, тротуаров и работ по благоустройству, оформление разрешительных документов и исполнительной документации (в том числе с нанесением на городской планшет исполнительной сьемки). Заказ и оплата топосъемок  . Стоимость колодца и монтажа учитывается отдельной расценкой.</t>
  </si>
  <si>
    <t>По требованию Заказчика  примененяеться понижающий коэффициент с шагом = 0,3
Не применяется совместно с расценкой 5.25; 5.26</t>
  </si>
  <si>
    <t>Устройство кабельного вывода на стену/опору от существующего колодца (из расчета  до 30 м).</t>
  </si>
  <si>
    <t>ПИР, СМР, включая стоимость материалов ( полиэтиленовые трубы даметром не менее 63 мм, комплектующие), организацию вывода из кабельного колодца, герметизация, восстановление асфальтобетонных покрытий проезжей части, тротуаров и работ по благоустройству, оформление разрешительных документов и исполнительной документации (в том числе с нанесением на городской планшет исполнительной сьемки). Заказ и оплата топосъемок.</t>
  </si>
  <si>
    <t>1шт.</t>
  </si>
  <si>
    <t>По требованию Заказчика  примененяеться понижающий коэффициент с шагом = 0,1
Не применяется совместно с расценкой 5.24; 5.26</t>
  </si>
  <si>
    <t xml:space="preserve">ПИР, СМР, не ограничиваясь перечисленным: разработка грунта около фундамента, разборка/восстановление отмостки, прокладка трубы в соответствии с проектными данными. Оформление  разрешительных документов и исполнительной документации.   </t>
  </si>
  <si>
    <t>Не применимо совместно с расценкой 5.24; 5.24; 5.29-5.33.</t>
  </si>
  <si>
    <t>Монтаж трубостоек на крыше здания для организации  воздушно-кабельных переходов</t>
  </si>
  <si>
    <t xml:space="preserve">ПИР, СМР, обследование конструкций, не ограничиваясь перечисленным (включая стоимость материалов, конструкций, трубостойки): разборка покрытия кровли, крепление трубостойки, оттяжек (при необходимости) к существующим конструкциям здания, антикоррозионная обработка конструкций, гидроизоляция кровли, восстановление покрытия кровли. Оформление  разрешительных документов и исполнительной документации.   </t>
  </si>
  <si>
    <t>1 трубостойка</t>
  </si>
  <si>
    <t>ПИР, СМР, Прочие затраты: установка телекоммуникационного шкафа с опорной рамой  в грунт (предоставляет Заказчик), устройство фундаментов и отмостки; перевозка шкафа; монтаж шкафа; устройство заземления, приобретение необходимых расходных материалов монтажа и  комплектующих, при необходимости доукомплектацию БКТО, кроссами, плинтами. Оформление разрешительных документов. Выполнение топографо-геодезических работ при предъявлении требования от Заказчика. Оформление исполнительной документации.                                                                                                                              Не включает: стоимость шкафа распределительного с опорной рамой.</t>
  </si>
  <si>
    <t>ПИР,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шкафа; монтаж шкафа; устройство заземления, электроснабжения, присоединение к электрической сети (прокладка силового кабеля длиной до 50 м, включая работы по прокладке в грунте). Выполнение топографо-геодезических работ при необходимости, оформление разрешительных документов и исполнительной документации. Не включает: стоимость климатического шкафа в комплекте.</t>
  </si>
  <si>
    <t>ПИР, СМР, Прочие затраты, включая стоимость материалов, в том числе и не ограничиваясь перечисленным: перевозка шкафа; монтаж шкафа; устройство заземления, электроснабжения, присоединение к электрической сети (прокладка силового кабеля длиной до 20м). Оформление разрешительных документов и исполнительной документации.  Не включает: стоимость установки опоры, стоимость климатического шкафа в комплекте.</t>
  </si>
  <si>
    <t>ПИР,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контейнера; монтаж контейнера; монтаж ВРУ; устройство заземления; электроснабжение; установка сплит-системы; присоединение к электрической сети (прокладка силового кабеля длиной до 50м, включая работы по прокладке в грунте). Выполнение топографо-геодезических работ при необходимости, оформление разрешительных документов и исполнительной документации  (в том числе топографо-геодезические работы, землеустроительные работы). Не включает: стоимость контейнера в комплекте.</t>
  </si>
  <si>
    <r>
      <t xml:space="preserve">Примечание:
</t>
    </r>
    <r>
      <rPr>
        <b/>
        <sz val="12"/>
        <color theme="1"/>
        <rFont val="Calibri"/>
        <family val="2"/>
        <charset val="204"/>
        <scheme val="minor"/>
      </rPr>
      <t>В каждый из указанных выше видов Работ в т.ч. входят:
1. Затраты на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строительству/реконструкции/дооборудованию кабельной инфраструктуры: кабельной канализации, опор, участков ГНБ/ГНП;
2. Затраты на проведение проектно-изыскательских работ и подготовку рабочей документации;
3. затраты на подготовку и согласование у сторонних организаций комплекта исполнительной документации в соответствии по построенным ЛКС и объектам строительства;
4. Протяженность по работам, указанным в пп.5.5-5.7 учитывается  по профилю ГНБ/ГНП перехода.</t>
    </r>
  </si>
  <si>
    <r>
      <t xml:space="preserve"> Прокладка и монтаж многопарного передаточного кабеля "витая пара"Cat 5е ёмкостью до 10 пар от существующего УД до подъезда</t>
    </r>
    <r>
      <rPr>
        <sz val="12"/>
        <color rgb="FF0000FF"/>
        <rFont val="Calibri"/>
        <family val="2"/>
        <charset val="204"/>
        <scheme val="minor"/>
      </rPr>
      <t xml:space="preserve"> </t>
    </r>
  </si>
  <si>
    <t>Прокладка и монтаж многопарного передаточного кабеля "витая пара" Cat 5е ёмкостью до 25 пар от существующего УД до подъезда</t>
  </si>
  <si>
    <t xml:space="preserve">ПИР, СМР (включая стоимость материалов, сопутствующих работ, герметизация стоп-огонь). Оформление исполнительной документации. </t>
  </si>
  <si>
    <t xml:space="preserve">ПИР, СМР,  с учетом  стоимости кабеля и материалов, стоек, кабельканалов, кроссов; установки муфт со сваркой волокон (включая стоимость ВОК, муфт); прокладки по стене; устройство отверстий в стенах, защиту кабеля в опасных местах, внутриобъектовые работ; монтажа кабельканалов, кроссов и стоек для их крепления; оконечивания кабеля;  проведение  всех измерений ВОК. Включая входной контроль кабеля. Оформлением разрешительных документов и исполнительной документации. Не включает стоимость ОРК. </t>
  </si>
  <si>
    <t>ПИР, СМР,  с учетом  стоимости вспомогательных материалов (без учёта стоимости ОРК). Оформлением разрешительных документов и исполнительной документации.</t>
  </si>
  <si>
    <t xml:space="preserve">Монтаж шкафа, стойки </t>
  </si>
  <si>
    <t>Монтаж телекоммуникационного  шкафа, телекоммуникационной стойки любой ёмкости</t>
  </si>
  <si>
    <t>ПИР, СМР, прочие затраты, исполнительная документация, при этом включено (не ограничиваясь этим):   монтаж шкафа, электромонтажные работы (при необходимости),  стоимость силового кабеля длиной 20м (при необходимости), стоимость монтажных материалов; Не включено:  стоимость укомплектованного шкафа,  монтаж и стоимость активного оборудования. Оформление разрешительных документов, исполнительной документации.</t>
  </si>
  <si>
    <t>Монтаж оптических кроссовых шкафов (включая монтаж пигтейлов и с учётом расходных и монтажных материалов). Без учета стоимости шкафа.</t>
  </si>
  <si>
    <t>Монтаж оборудования в существующий телекоммуникационный шкаф/стойку размером свыше 4 U.</t>
  </si>
  <si>
    <t>Монтаж оборудования в существующий телекоммуникационный шкаф/стойку размером
 1-4U включительно.</t>
  </si>
  <si>
    <t>ПИР, СМР. Установка коммутатора  доступа, VoIP шлюза до 72 портов FXO/ FXS, ОРШ, платы расширения, OLT,  коммутатора агрегации, оптического мультиплексора (4хЕ1, 2хFE), медиаконвертера, контроллера телеметрии, ИБП, HDSL модем, ADSL модем, ONT, L3 СРЕ, оборудование Wi-Fi и пр. СМР, ПНР, включая  монтаж SFP и стоимость материалов и кабеля, без учета стоимости оборудования. Монтаж оборудования   в существующую стойку (шкаф), подключение  электропитания от существующего источника питания;  подключение к каналообразующему оборудованию.  Оформление исполнительной документации.</t>
  </si>
  <si>
    <t>ПИР, СМР, установка, настройка станции, подключение электропитания, заземления, включение в транспортную сеть, монтаж кросса, разделка и подключение станционных кабелей на кросс (емкость номеров). Включая стоимость кросса и материалов, оформление разрешительных документов с собственником здания на размещение оборудования.</t>
  </si>
  <si>
    <t>ёмкостью менее 256 портов</t>
  </si>
  <si>
    <t>ёмкостью от 256-1028 портов</t>
  </si>
  <si>
    <t>ёмкостью от 1028 до 2048</t>
  </si>
  <si>
    <t>ПИР, СМР, Прочие затраты, не ограничиваясь перечисленным: прокладка и монтаж кабеля по стене/ существующим конструкциям (трубе/коробу/кабель-каналу)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кабеля, розетки RJ, прочих материалов. При выводе линии на абонентскую коробку, коробка предоставляется Заказчиком.  Оформление исполнительной документации.</t>
  </si>
  <si>
    <t>ПИР, СМР, Прочие затраты, не ограничиваясь перечисленным: монтаж конструкций (трубы/короба/кабель-канала), прокладка и монтаж кабеля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трубы/короба/кабель-канала, кабеля, розетки RJ, прочих материалов.  При выводе линии на абонентскую коробку, коробка предоставляется Заказчиком. Оформление исполнительной документации.</t>
  </si>
  <si>
    <t>ПИР, СМР, Прочие затраты, не ограничиваясь перечисленным: прокладка и монтаж кабеля по стене/ существующим конструкциям (трубе/коробу/кабель-каналу) от установленной ОРК на этаже до абонентской оптической розетки в ДХ, с учётом стоимости разделки, устройством отверстий в стенах (с установкой гильз), заделкой, с учётом стоимости кабеля, абонентской оптической розетки, прочих материалов. При выводе линии на абонентскую коробку, коробка предоставляется Заказчиком. Оформление исполнительной документации.</t>
  </si>
  <si>
    <t>ПИР, СМР, Прочие затраты, не ограничиваясь перечисленным: монтаж конструкций (трубы/короба/кабель-канала), прокладка и монтаж кабеля от установленной ОРК на этаже до абонентской оптической розетки в ДХ, с учётом стоимости разделки, с устройством отверстий в стенах (с установкой гильз) заделкой, с учётом стоимости трубы/короба/кабель-канала, кабеля, абонентской оптической розетки, прочих материалов. При выводе линии на абонентскую коробку, коробка предоставляется Заказчиком. Оформление исполнительной документации.</t>
  </si>
  <si>
    <t>ПИР, СМР, Прочие затраты, не ограничиваясь перечисленным: прокладка и монтаж кабеля по стене/ существующим конструкциям (трубе/коробу/кабель-каналу)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кабеля, розетки RJ, прочих материалов. При выводе линии на абонентскую коробку, коробка предоставляется Заказчиком. Оформление исполнительной документации.</t>
  </si>
  <si>
    <t>ПИР, СМР, Прочие затраты, не ограничиваясь перечисленным: монтаж конструкций (трубы/короба/кабель-канала), прокладка и монтаж кабеля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трубы/короба/кабель-канала, кабеля, розетки RJ, прочих материалов. При выводе линии на абонентскую коробку, коробка предоставляется Заказчиком. Оформление исполнительной документации.</t>
  </si>
  <si>
    <t>ПИР, СМР, Прочие затраты, не ограничиваясь перечисленным: прокладка и монтаж кабеля по стене/ существующим конструкциям (трубе/коробу/кабель-каналу) от установленного разветвителя КТВ на этаже до абонентской  розетки в ДХ или вновь устанавливаемого разъема F-типа, с учётом стоимости разделки, устройством отверстий в стенах (с установкой гильз), заделкой, с учётом стоимости кабеля, абонентской розетки/разъемов F-типа, прочих материалов. При выводе линии на абонентскую коробку, коробка предоставляется Заказчиком. Оформление исполнительной документации.</t>
  </si>
  <si>
    <t>ПИР, СМР, Прочие затраты, не ограничиваясь перечисленным: монтаж конструкций (трубы/короба/кабель-канала), прокладка и монтаж кабеля от установленного разветвителя КТВ на этаже до абонентской  розетки в ДХ или вновь устанавливаемого разъема F-типа, с учётом стоимости разделки, с устройством отверстий в стенах (с установкой гильз) заделкой, с учётом стоимости трубы/короба/кабель-канала, кабеля,  абонентской розетки/разъемов F-типа, прочих материалов. При выводе линии на абонентскую коробку, коробка предоставляется Заказчиком. Оформление исполнительной документации.</t>
  </si>
  <si>
    <t>НЕ ПРИМЕНЯТЬ данную расценку для организации абонентской линии в ДХ абонента!</t>
  </si>
  <si>
    <t>ПИР, СМР, Прочие затраты, не ограничиваясь перечисленным: прокладка и монтаж кабеля по борозде скобами с устройством и заделкой борозды с финишной отделкой 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</si>
  <si>
    <t>ПИР, СМР, Прочие затраты, не ограничиваясь перечисленным: прокладка и монтаж кабеля по трубе/коробу/гофре 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</si>
  <si>
    <t>ПИР, СМР, Прочие затраты, не ограничиваясь перечисленным: прокладка трубы/короба/гофры, прокладка и монтаж кабеля по трубе/коробу/гофре 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Оформление исполнительной документации.</t>
  </si>
  <si>
    <t>ПИР, СМР, прочие, не ограничиваясь перечисленным: прокладка и монтаж кабеля по стене (в т.ч. по фасаду)  от установленных ШАН и патч-панелей,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Оформление исполнительной документации.</t>
  </si>
  <si>
    <t>ПИР, СМР, прочие, не ограничиваясь перечисленным: прокладка и монтаж кабеля по борозде скобами с устройством и заделкой борозды с финишной отделкой 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</si>
  <si>
    <t>ПИР, СМР, прочие, не ограничиваясь перечисленным: прокладка и монтаж кабеля по трубе/коробу/гофре 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</si>
  <si>
    <t>ПИР, СМР, прочие, не ограничиваясь перечисленным: прокладка трубы/короба/гофры, прокладка и монтаж кабеля по трубе/коробу/гофре 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Оформление исполнительной документации.</t>
  </si>
  <si>
    <t>Прокладка и монтаж кабеля  внутри лифтовой камеры в шахте лифта</t>
  </si>
  <si>
    <t>СМР, ПИР, Прочие затраты, не ограничиваясь перечисленным  (включая стоимость кабеля и прочих материалов): Прокладка кабеля по шахте лифта,  с учетом стоимости разделки,  устройства отверстий в стенах  (с установкой гильз),  заделки,  стоимости кабеля, патчкорда, всех материалов. Проверка состояния изоляции кабеля до и после прокладки. Маркировка. Без стоимости оборудования. Оформление разрешительных документов, исполнительной документации.</t>
  </si>
  <si>
    <t xml:space="preserve">СМР, ПИР, не ограничиваясь перечисленным; подготовка места установки, установка и монтаж вызывной панели (включая крепежные материалы и изделия), включение электропитания. Оформление разрешительных документов, исполнительной документации. Без стоимости оборудования. Прокладка и монтаж кабелей данной расценкой не учитываются.   </t>
  </si>
  <si>
    <t>Монтаж контроллера (домофон)</t>
  </si>
  <si>
    <t xml:space="preserve">СМР, ПИР,  не ограничиваясь перечисленным;  установка и монтаж контроллера (включая крепежные материалы и изделия). Оформление разрешительных документов, исполнительной документации. Без стоимости оборудования. </t>
  </si>
  <si>
    <t>Установка блока сопряжения (домофон /видеодомофон)</t>
  </si>
  <si>
    <t xml:space="preserve">СМР, ПИР,  не ограничиваясь перечисленным; установка и монтаж блока сопряжения (включая крепежные материалы и изделия).  Оформление разрешительных документов, исполнительной документации. Без стоимости оборудования. </t>
  </si>
  <si>
    <t xml:space="preserve">Установка и монтаж кнопки выхода/считывателя  </t>
  </si>
  <si>
    <t>СМР, ПИР, не ограничиваясь перечисленным; подготовка места установки, установка и монтаж электромагнитного замка с кнопкой аварийного выхода (включая кабель,  крепежные материалы и изделия). Оформление разрешительных документов, исполнительной документации. Без стоимости оборудования.</t>
  </si>
  <si>
    <t>Установка доводчика</t>
  </si>
  <si>
    <t>СМР, ПИР, прочие, не  ограничиваясь перечисленным (включая стоимость доводчика и  материалов): Установка и монтаж доводчика. Оформление исполнительной документации.</t>
  </si>
  <si>
    <t>ПНР на систему домофонии</t>
  </si>
  <si>
    <t>ПНР на вызывную панель.</t>
  </si>
  <si>
    <t>Подключение, переключение, замена, настройка аудиотрубки в квартире абонента при переходящем на обслуживание по домофонии доме (без учета стоимости оборудования)</t>
  </si>
  <si>
    <t>Подключение, переключение, настройка абонентского видеодомофона при переходящем на обслуживание по домофонии доме (без учета стоимости оборудования)</t>
  </si>
  <si>
    <t>Прокладка провода трансляционного типа ПТВЖ (или аналог) для радиофикации жилого дома/подключения аудиотрубки домофона от распределительной коробки; прокладка провода для систем телеметрии типа КПСВВнг(А)-LS (или аналог), с устройством инфраструктуры для прокладки провода</t>
  </si>
  <si>
    <t>Прокладка провода трансляционного типа ПТВЖ (или аналог) для радиофикации жилого дома/подключения аудиотрубки домофона от распределительной коробки; прокладка провода для систем телеметрии типа КПВВнг(А)-LS (или аналог) в готовой инфраструктуре</t>
  </si>
  <si>
    <t>Прокладка провода трансляционного типа ПТВЖ (или аналог) для радиофикации жилого дома/подключения аудиотрубки домофона от распределительной коробки; прокладка провода для систем телеметрии типа КПСВВнг(А)-LS (или аналог), (скрытая проводка)</t>
  </si>
  <si>
    <t>ПИР, СМР: Монтаж понижающего абонентского трансформатора (ТАМУ) с учетом стоимости материалов.Без учета стоимости трансформатора.</t>
  </si>
  <si>
    <t>ПИР: Разработка проектной документации по установке шлагбаума, получение необходимых согласований, разработка исполнительной документации.</t>
  </si>
  <si>
    <t>СМР: Комплекс работ.  Включено, не ограничиваясь перечисленным: устройство бетонного основания, монтаж тумбы шлагбаума, стрелы,  организация трасы электропитания до 20 м и расключение (включая стоимость материалов), восстановление покрытия проезжей части/тротуара/элементов благоустройства; монтаж фотоэлемента безопасности, считывателя, кодовой панели (включая монтаж кронштейнов и стоек); монтаж сигнальной лампы, монтаж антенны радиоканала, опоры под стрелу, настройка, тестирование, стоимость расходных материалов. Не включает стоимость шлагбаума и абонентские комплекты.</t>
  </si>
  <si>
    <t xml:space="preserve">ПИР,СМР: Комплекс работ.  Включено, не ограничиваясь перечисленным: (включая земляные работы при необходимости и подготовку основания (включая стоимость материалов), монтаж стойки светофора; монтаж светофора; организация трассы электропитания длиной до 5 м и расключение (включая стоимость материалов); подключение коммутационного устройства (реле), подключение к контроллеру/блоку управления шлагбаума; восстановление покрытия проезжей части/тротуара/элементов благоустройства; оформление разрешительных документов; подготовка и сдача исполнительной документации. Не включает стоимость стойки, светофора, коммутационного устройства. </t>
  </si>
  <si>
    <t>ПИР,СМР: монтаж универсального обогревателя с термостатом для мотора-редуктора привода шлагбаума,  согласно рекомендациям производителя, подключение и тестирование. Не включает стоимость обогревателя с термостатом.</t>
  </si>
  <si>
    <t>ПИР, СМР: Комплекс работ.  Включено, не ограничиваясь перечисленным: организация трассы сигнальных линий  длинной до 40 м. и расключение (включая стоимость материалов, в том числе кабеля), восстановление покрытия проезжей части/тротуара/элементов благоустройства. Не включает стоимость индукционной петли.</t>
  </si>
  <si>
    <t>ПИР, СМР: Комплекс работ. Включено, не ограничиваясь перечисленным: подготовка поверхности к монтажу, установка и монтаж  турникета вне зависимости от конструкции (полуростовый, трипод, роторный); монтаж дополнительных конструкций по ширине прохода: ограждение, калитка, прочие конструкции; монтаж блока питания, организация трассы электропитания длиной до 20м и расключение (включая стоимость материалов);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подготовка и сдача исполнительной документации. Не включает стоимость турникета и дополнительных конструкций (ограждение, калитка, прочие конструкции).</t>
  </si>
  <si>
    <t>ПИР,СМР: Комплекс работ. Включено, не ограничиваясь перечисленным: подготовка поверхности к монтажу, установка и монтаж  полноростового турникета;  монтаж дополнительных конструкций ограждения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подготовка и сдача исполнительной документации. Не включает стоимость турникета и дополнительных конструкций  (ограждение, калитка, прочие конструкции).</t>
  </si>
  <si>
    <t>ПИР,СМР: Комплекс работ. Включено, не ограничиваясь перечисленным: подготовка поверхности к монтажу (включая земляные работы с оформлением ордеров при необходимости и подготовку бетонного основания с учетом стоимости бетона), установка и монтаж  турникета вне зависимости от конструкции (полуростовый, трипод, роторный); монтаж дополнительных конструкций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восстановление покрытий проезжей части/тротуаров/благоустройства;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оформление разрешительных документов; подготовка и сдача исполнительной документации. Не включает стоимость турникета и дополнительных конструкций (ограждение, калитка, прочие конструкции).</t>
  </si>
  <si>
    <t>ПИР,СМР: Комплекс работ. Включено, не ограничиваясь перечисленным: подготовка поверхности к монтажу (включая земляные работы с оформлением ордеров при необходимости и подготовку бетонного основания с учетом стоимости бетона), установка и монтаж  полноростового турникета;  монтаж дополнительных конструкций ограждения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восстановление  покрытий проезжей части/тротуаров, восстановление элементов благоустройства;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оформление разрешительных документов; подготовка и сдача исполнительной документации. Не включает стоимость турникета и дополнительных конструкций  (ограждение, калитка, прочие конструкции).</t>
  </si>
  <si>
    <t>ПИР, СМР: Коммутация сигнальных линий, программирование, настройка устройств/систем. Не включает стоимость контроллера, монтаж, прокладку кабеля.</t>
  </si>
  <si>
    <t>Организация БС телеметрии</t>
  </si>
  <si>
    <t>Комплекс работ по установке БС сбора телеметрических показаний, исключая оконечное оборудование. Включая стоимость оборудования, материалов и работ «под ключ» стоимость. Комплекс работ по регистрации РЭС планировать отдельно.</t>
  </si>
  <si>
    <t>одна БС</t>
  </si>
  <si>
    <t>ПИР, СМР: с учетом стоимости материалов. Без учета стоимости счетчика.</t>
  </si>
  <si>
    <t>ПИР, СМР: Установка модуля сопряжения  LORA/NB-IoT</t>
  </si>
  <si>
    <t>Монтаж блока коммутации теплосчетчиков</t>
  </si>
  <si>
    <t>ПИР, СМР прочие затраты, не ограничиваясь перечисленным: монтаж блока коммутации/конвертера интерфейса/концентратора интерфейса на стену, расшивка кабеля в блоке коммутации, тестирование производственного монтажа, с учетом стоимости материалов. Без учета стоимости блока коммутации.</t>
  </si>
  <si>
    <t>Установка регистратора (теплосчетчиков)</t>
  </si>
  <si>
    <t>ПИР, СМР прочие затраты, не ограничиваясь перечисленным: монтаж регистратора/счетсчика импульсов на стену/в щиток, , тестирование производственного монтажа, настройка и тестирование канала, с учетом стоимости материалов. Без учета стоимости регистратора.</t>
  </si>
  <si>
    <t>Установка контроллера (теплосчетчиков)</t>
  </si>
  <si>
    <t>ПИР, СМР прочие затраты, не ограничиваясь перечисленным: монтаж контроллера на стену/в щиток,  тестирование производственного монтажа, настройка и тестирование канала, подключение к электропитанию, с учетом стоимости материалов. Без учета стоимости контроллера.</t>
  </si>
  <si>
    <t>СМР, ПИР, прочие, не ограничиваясь перечисленным  (крепежные материалы и изделия): Установка  Wi-Fi ТД, видеокамеры в кожух. Разметка и сверление отверстий. Установка/ замена кронштейна для монтажа, включая завинчивание винтов до проектного усилия. Крепление камеры видеонаблюдения к кронштейну, юстировка. Настройка оборудования. Без прокладки и стоимости кабеля. Без стоимости оборудования. Подключение. Оформление разрешительных документов, исполнительной документации.</t>
  </si>
  <si>
    <t>СМР, ПИР, Прочие затраты, не ограничиваясь перечисленным  (крепежные материалы и изделия): Установка видеокамеры в кожух. Разметка и сверление отверстий. Установка кронштейна для монтажа камеры видеонаблюдения, включая завинчивание винтов до проектного усилия. Крепление камеры видеонаблюдения к кронштейну. Настройка изображения и фокуса. Подключение. Без прокладки и стоимости кабеля. Без стоимости оборудования. Оформление разрешительных документов, исполнительной документации.</t>
  </si>
  <si>
    <t>СМР, ПИР:  прочее не ограничиваясь перечисленным: установка камеры подъездного видеонаблюдения (уличное пространство перед подъездом)/внутриподъездного видеонаблюдения; подготовка поверхности в независимости от материала к монтажу камеры; подключение к комбайнеру; юстировка, при необходимости установка (замена) видеокодера ПВН, установка конвертера, ПНР. Включает стоимость крепежных материалов и изделий. Без прокладки и стоимости кабеля. Без стоимости оборудования. Оформление разрешительных документов, исполнительной документации.</t>
  </si>
  <si>
    <t>СМР, ПИР:  прочее не ограничиваясь перечисленным: установка крепежного кронштейна камеры на столбовой опоре,  установка, юстировка камеры,  заделка разъемов, подключение питания, ПНР (с учетом производства строительных и других работ вблизи объектов, находящихся под высоким напряжением, в том числе  в охранной зоне действующей воздушной линии электропередачи). Включает стоимость крепежных материалов и изделий. Без прокладки и стоимости кабеля. Без стоимости оборудования. Оформление разрешительных документов, исполнительной документации.</t>
  </si>
  <si>
    <t>СМР, ПИР:  прочее не ограничиваясь перечисленным:
- установку и крепление оборудования; 
- маркировку оборудования (согласно требованиям Заказчика); 
- юстировка направленной антенны; 
- включение тестирование согласно требованиям производителя оборудования, указанным в инструкции по монтажу; 
-пуско-наладочные работы, включая программирование точки;
 Без прокладки и стоимости кабеля. Без стоимости оборудования. Оформление разрешительных документов, исполнительной документации.</t>
  </si>
  <si>
    <t xml:space="preserve">Монтаж оборудования Wi-Fi внутреннего размещения (Indoor) (офисные помещения, места массового скопления, ТЦ/ТРЦ)
</t>
  </si>
  <si>
    <t xml:space="preserve">Прокладка ПВХ трубы D25 в грунте </t>
  </si>
  <si>
    <t>ПИР, СМР, Прочие затраты, не ограничиваясь перечисленным: Разработка грунта, прокладка ПВХ трубки в грунт, засыпка, трамбовка, с учетом стоимости материалов, с восстановлением благоустройства.</t>
  </si>
  <si>
    <t>Настройка коммутатора
 (в т.ч. видеонаблюдение/контроль доступа/ беспроводной доступ)</t>
  </si>
  <si>
    <t>СМР: Включая весь перечень работ но настройке оборудования.</t>
  </si>
  <si>
    <t>Сборка и монтаж антенны для эфирного TV</t>
  </si>
  <si>
    <t>Монтаж на существующих конструкциях, включая затраты на доставку и все необходимые материалы (кабели питания, заземления, патч-корды, гофра и другие расходные материалы).
Стоимость оборудования (антенны) не входит в данную расценку.</t>
  </si>
  <si>
    <t>ПИР, СМР,  с учетом стоимости  материалов.  Включает прокладку силового кабеля  по существующим конструкциям и измерения, оформление разрешительных документов, исполнительной документации.</t>
  </si>
  <si>
    <t>ПИР, СМР,  с учетом расходных и монтажных материалов, стоимости кабеля и трубы ПВХ.  Включает прокладку силового кабеля  по существующим конструкциям и измерения, оформление разрешительных документов, исполнительной документации.</t>
  </si>
  <si>
    <t xml:space="preserve">Прокладка и монтаж силового кабеля типа ВВГ/ПВС емкостью до 3х2,5  мм² по установленным конструкциям (труба/короб/гофра/металлорукав) с разводкой жил по приборам </t>
  </si>
  <si>
    <t xml:space="preserve">Прокладка и монтаж силового кабеля типа ВВГ/ПВС емкостью до 3х2,5  мм² по проектируемым конструкциям: трубе/коробу/гофре с их установкой </t>
  </si>
  <si>
    <t xml:space="preserve">Прокладка и монтаж силового кабеля типа ВВГ емкостью до 3х2,5  мм² по проектируемому металлорукаву с его установкой </t>
  </si>
  <si>
    <t xml:space="preserve">Прокладка и монтаж силового кабеля типа ВВГ/ПВС емкостью до 3х2,5  мм² по стене с креплением  скобами (открытая проводка)  </t>
  </si>
  <si>
    <t xml:space="preserve">Прокладка и монтаж силового кабеля типа ВВГ/ПВС емкостью до 3х2,5  мм²  по стене с устройством и заделкой борозды  (скрытая проводка)  </t>
  </si>
  <si>
    <t xml:space="preserve">ПИР, СМР: разработка грунта в траншее, отвозка лишнего грунта, доставка песка, устройство постели из песка, прокладка и монтаж кабеля (включая вывод кабеля на стену/опору, ввод кабеля в здание по существующему каналу с пробивкой и заделкой герметизации, внутриобъектовые работы), покрытие кабеля кирпичом/плитами, засыпка траншеи песком,  стоимость кабеля, прокладка и стоимость опознавательной ленты, оплата подключений к существующим сетям, согласования, оформление договоров аренды на период строительства, рекультивация земель. Проведение всех измерений, оформление исполнительной документации.
</t>
  </si>
  <si>
    <t>Прокладка и монтаж силового кабеля ёмкостью до 3х2,5мм2 для различных подключений сверх 20/50 м</t>
  </si>
  <si>
    <t>Выполнение работ по измерению электромагнитного излучения (ЭМИ) антенн РЭС Заказчика: 
-организация выезда представителей ТУ Роспотребнадзора для  измерения ЭМИ; 
-получение в Роспотребнадзоре разрешения на эксплуатацию (форма Р2);
-получение протокола измерений, заключения и разрешения на эксплуатацию. 
Расчет стоимости производится за объект в целом. В стоимость работ входят услуги по получению положительного Заключения на объект в целом, включая стоимость протокола измерений, содержащего результаты измерений ЭМИ по каждой антенне, экспертизу измерений и  разрешение на эксплуатацию.</t>
  </si>
  <si>
    <t>Раздел 8. Строительство структурированных кабельных сетей (СКС) (Комплекс работ на одном объекте)</t>
  </si>
  <si>
    <t>СМР, независимо от материалов поверхности, включая сопутствующие работы: подгонка длин, сборка и установка комплектующих, стоимость основных и крепежных материалов.</t>
  </si>
  <si>
    <t>СМР, независимо от материалов поверхности, включая сопутствующие работы: подгонка длин, стоимость основных и  крепежных материалов.</t>
  </si>
  <si>
    <t xml:space="preserve">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стоимость основных и  крепежных материалов. </t>
  </si>
  <si>
    <t>Индексация USD</t>
  </si>
  <si>
    <t>Индексация USD LME</t>
  </si>
  <si>
    <t>Индексируемая составляющая стоимости материалов, без НДС, руб.</t>
  </si>
  <si>
    <t>Коэффициент пересчета USD LME</t>
  </si>
  <si>
    <t>Коэффициент пересчета USD</t>
  </si>
  <si>
    <t>Калькулятор индексации Удельных расценок ЕБПР 2021</t>
  </si>
  <si>
    <t>Вставить принскрин:</t>
  </si>
  <si>
    <t xml:space="preserve">Вставить данные </t>
  </si>
  <si>
    <t>LME новое=</t>
  </si>
  <si>
    <t xml:space="preserve">https://www.arsenal-ooo.com.ua/lme-mean.php?metall </t>
  </si>
  <si>
    <t>Данные берутся с сайта:</t>
  </si>
  <si>
    <t>LME нов – Среднее значение курса продажи меди USD за тонну на Лондонской бирже металлов. Рассчитывается, как средняя цена на медь за предыдущие 20 рабочих дней (включая дату формирования Заказа), предшествующих дате формирования Заказа. Данные берутся с сайта https://www.arsenal-ooo.com.ua/lme-mean.php?metall  (график «Цена на медь lme» с указанием требуемых диапазонов дат, значение avrg:)</t>
  </si>
  <si>
    <t>LME базовое=</t>
  </si>
  <si>
    <t>Доллар США</t>
  </si>
  <si>
    <t xml:space="preserve">LME баз - Среднее значение курса продажи меди USD за тонну на Лондонской бирже металлов. Рассчитывается, как средняя цена на медь за предыдущие 20 рабочих дней (включая дату публикации закупочной процедуры). Данные берутся с сайта http://metal4u.ru/lme/ (график «Цена на медь lme» с указанием требуемых диапазонов дат, значение avrg:) </t>
  </si>
  <si>
    <t xml:space="preserve">Автоматический расчет по таблице </t>
  </si>
  <si>
    <t>USD новое=</t>
  </si>
  <si>
    <t>http://www.cbr.ru/currency_base/dynamics</t>
  </si>
  <si>
    <t xml:space="preserve">Данные берутся с сайта: </t>
  </si>
  <si>
    <t>USD нов – Среднее значение курса продажи доллара США, определяется как среднеарифметическое официального курса доллара США к российскому рублю, ежедневно устанавливаемого Центральным Банком РФ и согласно опубликованным ежедневным значениям за период рассмотрения на сайте http://www.cbr.ru/currency_base/dynamics. В качестве периода рассмотрения берется временной интервал в 20 рабочих дней (включая дату формирования Заказа), предшествующих дате формирования Заказа.</t>
  </si>
  <si>
    <t>USD базовое=</t>
  </si>
  <si>
    <t>cdx</t>
  </si>
  <si>
    <t>curs</t>
  </si>
  <si>
    <t>data</t>
  </si>
  <si>
    <t>nominal</t>
  </si>
  <si>
    <t xml:space="preserve">USD баз – Среднее значение курса продажи доллара США к российскому рублю устанавливаемый Центральным Банком РФ на дату публикации Открытого запроса котировок. Рассчитывается, как средняя цена доллара США за предыдущие 20 рабочих дней (включая дату публикации закупочной процедуры). Данные берутся с сайт http://www.cbr.ru/currency_base/dynamics </t>
  </si>
  <si>
    <t>Процент USD LME</t>
  </si>
  <si>
    <t xml:space="preserve">Процент изменения </t>
  </si>
  <si>
    <t>новое в USD за 1 тонну</t>
  </si>
  <si>
    <t>базовое в USD за 1 тонну</t>
  </si>
  <si>
    <t xml:space="preserve">Новое =(LMEнов*USDнов) </t>
  </si>
  <si>
    <t>Базовое = (LMEбаз*USDбаз)</t>
  </si>
  <si>
    <t>Поля для внесения данных</t>
  </si>
  <si>
    <t>К пересчета медножильной кабельной продукции от значений USD и LME</t>
  </si>
  <si>
    <t>LME</t>
  </si>
  <si>
    <t>USD</t>
  </si>
  <si>
    <t xml:space="preserve">Таблица автоматического пересчета К индексации USD и USD LME </t>
  </si>
  <si>
    <t>СОГЛАСОВАНО:</t>
  </si>
  <si>
    <t>УТВЕРЖДАЮ:</t>
  </si>
  <si>
    <t>______________</t>
  </si>
  <si>
    <t>____________</t>
  </si>
  <si>
    <t>" _____ " ________________ 2021 г.</t>
  </si>
  <si>
    <t>"_____ " ______________2021 г.</t>
  </si>
  <si>
    <t>(наименование стройки)</t>
  </si>
  <si>
    <t xml:space="preserve">ЛОКАЛЬНЫЙ СМЕТНЫЙ РАСЧЕТ № </t>
  </si>
  <si>
    <t>(локальная смета)</t>
  </si>
  <si>
    <t xml:space="preserve">на </t>
  </si>
  <si>
    <t>(наименование работ и затрат, наименование объекта)</t>
  </si>
  <si>
    <t xml:space="preserve">Основание: </t>
  </si>
  <si>
    <t>Сметная стоимость строительных работ _______________________________________________________________________________________________</t>
  </si>
  <si>
    <t>тыс. руб.</t>
  </si>
  <si>
    <t>Средства на оплату труда _______________________________________________________________________________________________</t>
  </si>
  <si>
    <t>Сметная трудоемкость _______________________________________________________________________________________________</t>
  </si>
  <si>
    <t>чел.час</t>
  </si>
  <si>
    <t>Составлен(а) в текущих (прогнозных) ценах по состоянию на ______________</t>
  </si>
  <si>
    <t>№ пп</t>
  </si>
  <si>
    <t>Шифр и номер позиции норматива</t>
  </si>
  <si>
    <t>Наименование работ и затрат, единица измерения</t>
  </si>
  <si>
    <t>Количество</t>
  </si>
  <si>
    <t>Стоимость единицы, руб.</t>
  </si>
  <si>
    <t>Общая стоимость, руб.</t>
  </si>
  <si>
    <t>Затраты труда рабочих, чел.-ч, не занятых обслуживанием машин</t>
  </si>
  <si>
    <t>всего</t>
  </si>
  <si>
    <t>эксплуата-
ции машин</t>
  </si>
  <si>
    <t>Всего</t>
  </si>
  <si>
    <t>оплаты труда</t>
  </si>
  <si>
    <t>эксплуата-
ция машин</t>
  </si>
  <si>
    <t>в т.ч. оплаты труда</t>
  </si>
  <si>
    <t>на единицу</t>
  </si>
  <si>
    <t>1</t>
  </si>
  <si>
    <t>2</t>
  </si>
  <si>
    <t>3</t>
  </si>
  <si>
    <t>4</t>
  </si>
  <si>
    <t>5</t>
  </si>
  <si>
    <t>6</t>
  </si>
  <si>
    <t>7</t>
  </si>
  <si>
    <t>8</t>
  </si>
  <si>
    <t>9</t>
  </si>
  <si>
    <t>ИТОГИ ПО СМЕТЕ:</t>
  </si>
  <si>
    <t>Итого прямые затраты по смете в текущих ценах</t>
  </si>
  <si>
    <t>Накладные расходы</t>
  </si>
  <si>
    <t>Сметная прибыль</t>
  </si>
  <si>
    <t xml:space="preserve">  Итого</t>
  </si>
  <si>
    <t xml:space="preserve">    В том числе:</t>
  </si>
  <si>
    <t xml:space="preserve">      Материалы</t>
  </si>
  <si>
    <t xml:space="preserve">      Машины и механизмы</t>
  </si>
  <si>
    <t xml:space="preserve">      ФОТ</t>
  </si>
  <si>
    <t xml:space="preserve">      Накладные расходы</t>
  </si>
  <si>
    <t xml:space="preserve">      Сметная прибыль</t>
  </si>
  <si>
    <t xml:space="preserve">  ВСЕГО по смете</t>
  </si>
  <si>
    <t>Составил: ___________________________</t>
  </si>
  <si>
    <t>(должность, подпись, расшифровка)</t>
  </si>
  <si>
    <t>Проверил: ___________________________</t>
  </si>
  <si>
    <t>10</t>
  </si>
  <si>
    <t>12</t>
  </si>
  <si>
    <t>13</t>
  </si>
  <si>
    <t>14</t>
  </si>
  <si>
    <t>15</t>
  </si>
  <si>
    <t>17</t>
  </si>
  <si>
    <t>18</t>
  </si>
  <si>
    <t>19</t>
  </si>
  <si>
    <r>
      <t>ФССЦпг-03-21-01-030</t>
    </r>
    <r>
      <rPr>
        <i/>
        <sz val="7"/>
        <rFont val="Arial"/>
        <family val="2"/>
        <charset val="204"/>
      </rPr>
      <t xml:space="preserve">
Приказ Минстроя России от 26.12.2019 №876/пр</t>
    </r>
  </si>
  <si>
    <r>
      <t>Перевозка грузов автомобилями-самосвалами грузоподъемностью 10 т работающих вне карьера на расстояние: I класс груза до 30 км
(1 т груза)</t>
    </r>
    <r>
      <rPr>
        <i/>
        <sz val="7"/>
        <rFont val="Arial"/>
        <family val="2"/>
        <charset val="204"/>
      </rPr>
      <t xml:space="preserve">
ИНДЕКС К ПОЗИЦИИ:
1 Перевод в текущие цены 1 кв. 2021 ОЗП=8,5; ЭМ=8,5; ЗПМ=8,5; МАТ=8,5
НР 0% от 
СП 0% от </t>
    </r>
  </si>
  <si>
    <t>Восстанов асб покрытие дорожное</t>
  </si>
  <si>
    <t>___________________________346,695</t>
  </si>
  <si>
    <t>___________________________16,749</t>
  </si>
  <si>
    <t>_______________________________________________________________________________________________212,91</t>
  </si>
  <si>
    <t>Раздел 1. Расчет на 100м2 (1*100м)</t>
  </si>
  <si>
    <r>
      <t>ФЕР27-03-008-04</t>
    </r>
    <r>
      <rPr>
        <i/>
        <sz val="7"/>
        <rFont val="Arial"/>
        <family val="2"/>
        <charset val="204"/>
      </rPr>
      <t xml:space="preserve">
Приказ Минстроя России от 26.12.2019 №876/пр</t>
    </r>
  </si>
  <si>
    <r>
      <t>Разборка покрытий и оснований: асфальтобетонных
(100 м3)</t>
    </r>
    <r>
      <rPr>
        <i/>
        <sz val="7"/>
        <rFont val="Arial"/>
        <family val="2"/>
        <charset val="204"/>
      </rPr>
      <t xml:space="preserve">
ИНДЕКС К ПОЗИЦИИ:
1 Перевод в текущие цены 1 кв. 2021 ОЗП=8,5; ЭМ=8,5; ЗПМ=8,5; МАТ=8,5
НР (3263 руб.): 142% от ФОТ (2298 руб.)
СП (2183 руб.): 95% от ФОТ (2298 руб.)</t>
    </r>
  </si>
  <si>
    <r>
      <t>0,12</t>
    </r>
    <r>
      <rPr>
        <i/>
        <sz val="7"/>
        <rFont val="Arial"/>
        <family val="2"/>
        <charset val="204"/>
      </rPr>
      <t xml:space="preserve">
12/100</t>
    </r>
  </si>
  <si>
    <t>56566,65
14605,22</t>
  </si>
  <si>
    <t>41961,43
4539,22</t>
  </si>
  <si>
    <t>5035
545</t>
  </si>
  <si>
    <r>
      <t>ФЕР27-03-008-02</t>
    </r>
    <r>
      <rPr>
        <i/>
        <sz val="7"/>
        <rFont val="Arial"/>
        <family val="2"/>
        <charset val="204"/>
      </rPr>
      <t xml:space="preserve">
Приказ Минстроя России от 26.12.2019 №876/пр</t>
    </r>
  </si>
  <si>
    <r>
      <t>Разборка покрытий и оснований: щебеночных
(100 м3)</t>
    </r>
    <r>
      <rPr>
        <i/>
        <sz val="7"/>
        <rFont val="Arial"/>
        <family val="2"/>
        <charset val="204"/>
      </rPr>
      <t xml:space="preserve">
ИНДЕКС К ПОЗИЦИИ:
1 Перевод в текущие цены 1 кв. 2021 ОЗП=8,5; ЭМ=8,5; ЗПМ=8,5; МАТ=8,5
НР (511 руб.): 142% от ФОТ (360 руб.)
СП (342 руб.): 95% от ФОТ (360 руб.)</t>
    </r>
  </si>
  <si>
    <r>
      <t>0,24</t>
    </r>
    <r>
      <rPr>
        <i/>
        <sz val="7"/>
        <rFont val="Arial"/>
        <family val="2"/>
        <charset val="204"/>
      </rPr>
      <t xml:space="preserve">
24/100</t>
    </r>
  </si>
  <si>
    <t>4992,78
1008</t>
  </si>
  <si>
    <t>3984,78
491,68</t>
  </si>
  <si>
    <t>956
118</t>
  </si>
  <si>
    <r>
      <t>ФЕР27-03-010-01</t>
    </r>
    <r>
      <rPr>
        <i/>
        <sz val="7"/>
        <rFont val="Arial"/>
        <family val="2"/>
        <charset val="204"/>
      </rPr>
      <t xml:space="preserve">
Приказ Минстроя России от 26.12.2019 №876/пр</t>
    </r>
  </si>
  <si>
    <r>
      <t>Разборка бортовых камней: на бетонном основании
(100 м)</t>
    </r>
    <r>
      <rPr>
        <i/>
        <sz val="7"/>
        <rFont val="Arial"/>
        <family val="2"/>
        <charset val="204"/>
      </rPr>
      <t xml:space="preserve">
ИНДЕКС К ПОЗИЦИИ:
1 Перевод в текущие цены 1 кв. 2021 ОЗП=8,5; ЭМ=8,5; ЗПМ=8,5; МАТ=8,5
НР (8538 руб.): 142% от ФОТ (6013 руб.)
СП (5712 руб.): 95% от ФОТ (6013 руб.)</t>
    </r>
  </si>
  <si>
    <r>
      <t>1</t>
    </r>
    <r>
      <rPr>
        <i/>
        <sz val="7"/>
        <rFont val="Arial"/>
        <family val="2"/>
        <charset val="204"/>
      </rPr>
      <t xml:space="preserve">
100/100</t>
    </r>
  </si>
  <si>
    <t>6012,9
6012,9</t>
  </si>
  <si>
    <r>
      <t>ФЕР27-04-007-03</t>
    </r>
    <r>
      <rPr>
        <i/>
        <sz val="7"/>
        <rFont val="Arial"/>
        <family val="2"/>
        <charset val="204"/>
      </rPr>
      <t xml:space="preserve">
Приказ Минстроя России от 01.06.2020 №294/пр</t>
    </r>
  </si>
  <si>
    <r>
      <t>Устройство оснований толщиной 15 см из щебня фракции 40-70 мм при укатке каменных материалов с пределом прочности на сжатие до 68,6 МПа (700 кгс/см2): нижнего слоя двухслойных
(1000 м2)</t>
    </r>
    <r>
      <rPr>
        <i/>
        <sz val="7"/>
        <rFont val="Arial"/>
        <family val="2"/>
        <charset val="204"/>
      </rPr>
      <t xml:space="preserve">
26 689,85 = 23 080,85 + 20 x 180,45
ИНДЕКС К ПОЗИЦИИ:
1 Перевод в текущие цены 1 кв. 2021 ОЗП=8,5; ЭМ=8,5; ЗПМ=8,5; МАТ=8,5
НР (689 руб.): 142% от ФОТ (485 руб.)
СП (461 руб.): 95% от ФОТ (485 руб.)</t>
    </r>
  </si>
  <si>
    <r>
      <t>0,1</t>
    </r>
    <r>
      <rPr>
        <i/>
        <sz val="7"/>
        <rFont val="Arial"/>
        <family val="2"/>
        <charset val="204"/>
      </rPr>
      <t xml:space="preserve">
100/1000</t>
    </r>
  </si>
  <si>
    <t>232469,45
2284,03</t>
  </si>
  <si>
    <t>40693,23
2574,93</t>
  </si>
  <si>
    <t>4069
257</t>
  </si>
  <si>
    <r>
      <t>ФЕР27-04-007-02</t>
    </r>
    <r>
      <rPr>
        <i/>
        <sz val="7"/>
        <rFont val="Arial"/>
        <family val="2"/>
        <charset val="204"/>
      </rPr>
      <t xml:space="preserve">
Приказ Минстроя России от 01.06.2020 №294/пр</t>
    </r>
  </si>
  <si>
    <r>
      <t>Устройство оснований толщиной 15 см из щебня фракции 40-70 мм при укатке каменных материалов с пределом прочности на сжатие до 68,6 МПа (700 кгс/см2): верхнего слоя двухслойных
(1000 м2)</t>
    </r>
    <r>
      <rPr>
        <i/>
        <sz val="7"/>
        <rFont val="Arial"/>
        <family val="2"/>
        <charset val="204"/>
      </rPr>
      <t xml:space="preserve">
61 459,82 = 27 354,77 + 189 x 180,45
ИНДЕКС К ПОЗИЦИИ:
1 Перевод в текущие цены 1 кв. 2021 ОЗП=8,5; ЭМ=8,5; ЗПМ=8,5; МАТ=8,5
НР (929 руб.): 142% от ФОТ (654 руб.)
СП (621 руб.): 95% от ФОТ (654 руб.)</t>
    </r>
  </si>
  <si>
    <t>531164,11
2635,44</t>
  </si>
  <si>
    <t>64491,15
3903,94</t>
  </si>
  <si>
    <t>6449
390</t>
  </si>
  <si>
    <r>
      <t>ФЕР27-04-007-04</t>
    </r>
    <r>
      <rPr>
        <i/>
        <sz val="7"/>
        <rFont val="Arial"/>
        <family val="2"/>
        <charset val="204"/>
      </rPr>
      <t xml:space="preserve">
Приказ Минстроя России от 01.06.2020 №294/пр</t>
    </r>
  </si>
  <si>
    <r>
      <t>На каждый 1 см изменения толщины слоя добавлять или исключать к расценкам 27-04-007-01, 27-04-007-02, 27-04-007-03
(1000 м2)</t>
    </r>
    <r>
      <rPr>
        <i/>
        <sz val="7"/>
        <rFont val="Arial"/>
        <family val="2"/>
        <charset val="204"/>
      </rPr>
      <t xml:space="preserve">
3 984,92 = 1 711,25 + 12,6 x 180,45
ИНДЕКС К ПОЗИЦИИ:
1 Перевод в текущие цены 1 кв. 2021 ОЗП=8,5; ЭМ=8,5; ЗПМ=8,5; МАТ=8,5
НР (-231 руб.): 142% от ФОТ (-163 руб.)
СП (-155 руб.): 95% от ФОТ (-163 руб.)</t>
    </r>
  </si>
  <si>
    <r>
      <t>-0,1</t>
    </r>
    <r>
      <rPr>
        <i/>
        <sz val="7"/>
        <rFont val="Arial"/>
        <family val="2"/>
        <charset val="204"/>
      </rPr>
      <t xml:space="preserve">
-100/1000</t>
    </r>
  </si>
  <si>
    <t>27500,4
1632,82</t>
  </si>
  <si>
    <t>-2750
-163</t>
  </si>
  <si>
    <r>
      <t>ФЕР27-06-026-01</t>
    </r>
    <r>
      <rPr>
        <i/>
        <sz val="7"/>
        <rFont val="Arial"/>
        <family val="2"/>
        <charset val="204"/>
      </rPr>
      <t xml:space="preserve">
Приказ Минстроя России от 26.12.2019 №876/пр</t>
    </r>
  </si>
  <si>
    <r>
      <t>Розлив вяжущих материалов
(т)</t>
    </r>
    <r>
      <rPr>
        <i/>
        <sz val="7"/>
        <rFont val="Arial"/>
        <family val="2"/>
        <charset val="204"/>
      </rPr>
      <t xml:space="preserve">
ИНДЕКС К ПОЗИЦИИ:
1 Перевод в текущие цены 1 кв. 2021 ОЗП=8,5; ЭМ=8,5; ЗПМ=8,5; МАТ=8,5
НР (6 руб.): 142% от ФОТ (4 руб.)
СП (4 руб.): 95% от ФОТ (4 руб.)</t>
    </r>
  </si>
  <si>
    <t>382,2
69,89</t>
  </si>
  <si>
    <t>23
4</t>
  </si>
  <si>
    <r>
      <t>ФССЦ-01.2.01.02-0051</t>
    </r>
    <r>
      <rPr>
        <i/>
        <sz val="7"/>
        <rFont val="Arial"/>
        <family val="2"/>
        <charset val="204"/>
      </rPr>
      <t xml:space="preserve">
Приказ Минстроя России от 26.12.2019 №876/пр</t>
    </r>
  </si>
  <si>
    <r>
      <t>Битумы нефтяные строительные марки: БН-50/50
(т)</t>
    </r>
    <r>
      <rPr>
        <i/>
        <sz val="7"/>
        <rFont val="Arial"/>
        <family val="2"/>
        <charset val="204"/>
      </rPr>
      <t xml:space="preserve">
ИНДЕКС К ПОЗИЦИИ:
1 Перевод в текущие цены 1 кв. 2021 ОЗП=8,5; ЭМ=8,5; ЗПМ=8,5; МАТ=8,5</t>
    </r>
  </si>
  <si>
    <r>
      <t>ФЕР27-06-020-01</t>
    </r>
    <r>
      <rPr>
        <i/>
        <sz val="7"/>
        <rFont val="Arial"/>
        <family val="2"/>
        <charset val="204"/>
      </rPr>
      <t xml:space="preserve">
Приказ Минстроя России от 30.12.2016 №1039/пр</t>
    </r>
  </si>
  <si>
    <r>
      <t>Устройство покрытия толщиной 4 см из горячих асфальтобетонных смесей плотных мелкозернистых типа АБВ, плотность каменных материалов: 2,5-2,9 т/м3
(1000 м2)</t>
    </r>
    <r>
      <rPr>
        <i/>
        <sz val="7"/>
        <rFont val="Arial"/>
        <family val="2"/>
        <charset val="204"/>
      </rPr>
      <t xml:space="preserve">
ИНДЕКС К ПОЗИЦИИ:
1 Перевод в текущие цены 1 кв. 2021 ОЗП=8,5; ЭМ=8,5; ЗПМ=8,5; МАТ=8,5
НР (876 руб.): 142% от ФОТ (617 руб.)
СП (586 руб.): 95% от ФОТ (617 руб.)</t>
    </r>
  </si>
  <si>
    <t>28879,29
3601,6</t>
  </si>
  <si>
    <t>23316,99
2570,92</t>
  </si>
  <si>
    <t>2332
257</t>
  </si>
  <si>
    <r>
      <t>ФЕР27-06-020-03</t>
    </r>
    <r>
      <rPr>
        <i/>
        <sz val="7"/>
        <rFont val="Arial"/>
        <family val="2"/>
        <charset val="204"/>
      </rPr>
      <t xml:space="preserve">
Приказ Минстроя России от 30.12.2016 №1039/пр</t>
    </r>
  </si>
  <si>
    <r>
      <t>Устройство покрытия толщиной 4 см из горячих асфальтобетонных смесей плотных крупнозернистых типа АБ, плотность каменных материалов: 2,5-2,9 т/м3
(1000 м2)</t>
    </r>
    <r>
      <rPr>
        <i/>
        <sz val="7"/>
        <rFont val="Arial"/>
        <family val="2"/>
        <charset val="204"/>
      </rPr>
      <t xml:space="preserve">
ИНДЕКС К ПОЗИЦИИ:
1 Перевод в текущие цены 1 кв. 2021 ОЗП=8,5; ЭМ=8,5; ЗПМ=8,5; МАТ=8,5
НР (876 руб.): 142% от ФОТ (617 руб.)
СП (586 руб.): 95% от ФОТ (617 руб.)</t>
    </r>
  </si>
  <si>
    <t>11</t>
  </si>
  <si>
    <r>
      <t>ФЕР27-06-021-03</t>
    </r>
    <r>
      <rPr>
        <i/>
        <sz val="7"/>
        <rFont val="Arial"/>
        <family val="2"/>
        <charset val="204"/>
      </rPr>
      <t xml:space="preserve">
Приказ Минстроя России от 30.12.2016 №1039/пр</t>
    </r>
  </si>
  <si>
    <r>
      <t>На каждые 0,5 см изменения толщины покрытия добавлять или исключать: к расценке 27-06-020-03
(1000 м2)</t>
    </r>
    <r>
      <rPr>
        <i/>
        <sz val="7"/>
        <rFont val="Arial"/>
        <family val="2"/>
        <charset val="204"/>
      </rPr>
      <t xml:space="preserve">
ИНДЕКС К ПОЗИЦИИ:
1 Перевод в текущие цены 1 кв. 2021 ОЗП=8,5; ЭМ=8,5; ЗПМ=8,5; МАТ=8,5
НР (10 руб.): 142% от ФОТ (7 руб.)
СП (7 руб.): 95% от ФОТ (7 руб.)</t>
    </r>
  </si>
  <si>
    <t>296,38
68,03</t>
  </si>
  <si>
    <r>
      <t>0,0033</t>
    </r>
    <r>
      <rPr>
        <i/>
        <sz val="7"/>
        <rFont val="Arial"/>
        <family val="2"/>
        <charset val="204"/>
      </rPr>
      <t xml:space="preserve">
0,0011+0,0011+0,0011</t>
    </r>
  </si>
  <si>
    <r>
      <t>ФССЦ-04.2.01.01-0047</t>
    </r>
    <r>
      <rPr>
        <i/>
        <sz val="7"/>
        <rFont val="Arial"/>
        <family val="2"/>
        <charset val="204"/>
      </rPr>
      <t xml:space="preserve">
Приказ Минстроя России от 30.06.2020 №352/пр</t>
    </r>
  </si>
  <si>
    <r>
      <t>Смеси асфальтобетонные плотные мелкозернистые тип А марка II
(т)</t>
    </r>
    <r>
      <rPr>
        <i/>
        <sz val="7"/>
        <rFont val="Arial"/>
        <family val="2"/>
        <charset val="204"/>
      </rPr>
      <t xml:space="preserve">
ИНДЕКС К ПОЗИЦИИ:
1 Перевод в текущие цены 1 кв. 2021 ОЗП=8,5; ЭМ=8,5; ЗПМ=8,5; МАТ=8,5</t>
    </r>
  </si>
  <si>
    <r>
      <t>ФССЦ-04.2.01.01-0040</t>
    </r>
    <r>
      <rPr>
        <i/>
        <sz val="7"/>
        <rFont val="Arial"/>
        <family val="2"/>
        <charset val="204"/>
      </rPr>
      <t xml:space="preserve">
Приказ Минстроя России от 30.06.2020 №352/пр</t>
    </r>
  </si>
  <si>
    <r>
      <t>Смеси асфальтобетонные плотные крупнозернистые тип А марка II
(т)</t>
    </r>
    <r>
      <rPr>
        <i/>
        <sz val="7"/>
        <rFont val="Arial"/>
        <family val="2"/>
        <charset val="204"/>
      </rPr>
      <t xml:space="preserve">
ИНДЕКС К ПОЗИЦИИ:
1 Перевод в текущие цены 1 кв. 2021 ОЗП=8,5; ЭМ=8,5; ЗПМ=8,5; МАТ=8,5</t>
    </r>
  </si>
  <si>
    <r>
      <t>19,18</t>
    </r>
    <r>
      <rPr>
        <i/>
        <sz val="7"/>
        <rFont val="Arial"/>
        <family val="2"/>
        <charset val="204"/>
      </rPr>
      <t xml:space="preserve">
9,58+9,6</t>
    </r>
  </si>
  <si>
    <r>
      <t>ФЕР27-02-010-02</t>
    </r>
    <r>
      <rPr>
        <i/>
        <sz val="7"/>
        <rFont val="Arial"/>
        <family val="2"/>
        <charset val="204"/>
      </rPr>
      <t xml:space="preserve">
Приказ Минстроя России от 26.12.2019 №876/пр</t>
    </r>
  </si>
  <si>
    <r>
      <t>Установка бортовых камней бетонных: при других видах покрытий
(100 м)</t>
    </r>
    <r>
      <rPr>
        <i/>
        <sz val="7"/>
        <rFont val="Arial"/>
        <family val="2"/>
        <charset val="204"/>
      </rPr>
      <t xml:space="preserve">
ИНДЕКС К ПОЗИЦИИ:
1 Перевод в текущие цены 1 кв. 2021 ОЗП=8,5; ЭМ=8,5; ЗПМ=8,5; МАТ=8,5
НР (8317 руб.): 142% от ФОТ (5857 руб.)
СП (5564 руб.): 95% от ФОТ (5857 руб.)</t>
    </r>
  </si>
  <si>
    <t>37851,43
5772,24</t>
  </si>
  <si>
    <t>713,77
85,04</t>
  </si>
  <si>
    <t>714
85</t>
  </si>
  <si>
    <r>
      <t>ФССЦ-05.2.03.03-0031</t>
    </r>
    <r>
      <rPr>
        <i/>
        <sz val="7"/>
        <rFont val="Arial"/>
        <family val="2"/>
        <charset val="204"/>
      </rPr>
      <t xml:space="preserve">
Приказ Минстроя России от 26.12.2019 №876/пр</t>
    </r>
  </si>
  <si>
    <r>
      <t>Камни бортовые: БР 100.20.8 /бетон В22,5 (М300), объем 0,016 м3/ (ГОСТ 6665-91)
(шт)</t>
    </r>
    <r>
      <rPr>
        <i/>
        <sz val="7"/>
        <rFont val="Arial"/>
        <family val="2"/>
        <charset val="204"/>
      </rPr>
      <t xml:space="preserve">
ИНДЕКС К ПОЗИЦИИ:
1 Перевод в текущие цены 1 кв. 2021 ОЗП=8,5; ЭМ=8,5; ЗПМ=8,5; МАТ=8,5</t>
    </r>
  </si>
  <si>
    <r>
      <t>ФССЦпг-01-01-01-041</t>
    </r>
    <r>
      <rPr>
        <i/>
        <sz val="7"/>
        <rFont val="Arial"/>
        <family val="2"/>
        <charset val="204"/>
      </rPr>
      <t xml:space="preserve">
Приказ Минстроя России от 26.12.2019 №876/пр</t>
    </r>
  </si>
  <si>
    <r>
      <t>Погрузо-разгрузочные работы при автомобильных перевозках: Погрузка мусора строительного с погрузкой вручную
(1 т груза)</t>
    </r>
    <r>
      <rPr>
        <i/>
        <sz val="7"/>
        <rFont val="Arial"/>
        <family val="2"/>
        <charset val="204"/>
      </rPr>
      <t xml:space="preserve">
ИНДЕКС К ПОЗИЦИИ:
1 Перевод в текущие цены 1 кв. 2021 ОЗП=8,5; ЭМ=8,5; ЗПМ=8,5; МАТ=8,5
НР 0% от 
СП 0% от </t>
    </r>
  </si>
  <si>
    <r>
      <t>91,2</t>
    </r>
    <r>
      <rPr>
        <i/>
        <sz val="7"/>
        <rFont val="Arial"/>
        <family val="2"/>
        <charset val="204"/>
      </rPr>
      <t xml:space="preserve">
(12*2,4+24*2,6)</t>
    </r>
  </si>
  <si>
    <t>74696
1750</t>
  </si>
  <si>
    <t>Итоги по смете:</t>
  </si>
  <si>
    <t xml:space="preserve">  Автомобильные дороги</t>
  </si>
  <si>
    <t xml:space="preserve">  Материалы</t>
  </si>
  <si>
    <t xml:space="preserve">  Перевозка грузов (грунт, мусор и подобное)</t>
  </si>
  <si>
    <t xml:space="preserve">  Непредвиденные работы и затраты 3% от 336597</t>
  </si>
  <si>
    <t>Тротуар асб покрытие</t>
  </si>
  <si>
    <t>___________________________223,428</t>
  </si>
  <si>
    <t>___________________________15,682</t>
  </si>
  <si>
    <t>_______________________________________________________________________________________________210,73</t>
  </si>
  <si>
    <r>
      <t>Разборка покрытий и оснований: асфальтобетонных
(100 м3)</t>
    </r>
    <r>
      <rPr>
        <i/>
        <sz val="7"/>
        <rFont val="Arial"/>
        <family val="2"/>
        <charset val="204"/>
      </rPr>
      <t xml:space="preserve">
ИНДЕКС К ПОЗИЦИИ:
1 Перевод в текущие цены 1 кв. 2021 ОЗП=8,5; ЭМ=8,5; ЗПМ=8,5; МАТ=8,5
НР (2174 руб.): 142% от ФОТ (1531 руб.)
СП (1454 руб.): 95% от ФОТ (1531 руб.)</t>
    </r>
  </si>
  <si>
    <r>
      <t>0,08</t>
    </r>
    <r>
      <rPr>
        <i/>
        <sz val="7"/>
        <rFont val="Arial"/>
        <family val="2"/>
        <charset val="204"/>
      </rPr>
      <t xml:space="preserve">
8/100</t>
    </r>
  </si>
  <si>
    <t>3357
363</t>
  </si>
  <si>
    <r>
      <t>Разборка покрытий и оснований: щебеночных
(100 м3)</t>
    </r>
    <r>
      <rPr>
        <i/>
        <sz val="7"/>
        <rFont val="Arial"/>
        <family val="2"/>
        <charset val="204"/>
      </rPr>
      <t xml:space="preserve">
ИНДЕКС К ПОЗИЦИИ:
1 Перевод в текущие цены 1 кв. 2021 ОЗП=8,5; ЭМ=8,5; ЗПМ=8,5; МАТ=8,5
НР (256 руб.): 142% от ФОТ (180 руб.)
СП (171 руб.): 95% от ФОТ (180 руб.)</t>
    </r>
  </si>
  <si>
    <t>478
59</t>
  </si>
  <si>
    <r>
      <t>На каждый 1 см изменения толщины слоя добавлять или исключать к расценкам 27-04-007-01, 27-04-007-02, 27-04-007-03
(1000 м2)</t>
    </r>
    <r>
      <rPr>
        <i/>
        <sz val="7"/>
        <rFont val="Arial"/>
        <family val="2"/>
        <charset val="204"/>
      </rPr>
      <t xml:space="preserve">
3 984,92 = 1 711,25 + 12,6 x 180,45
ИНДЕКС К ПОЗИЦИИ:
1 Перевод в текущие цены 1 кв. 2021 ОЗП=8,5; ЭМ=8,5; ЗПМ=8,5; МАТ=8,5
НР (-116 руб.): 142% от ФОТ (-82 руб.)
СП (-78 руб.): 95% от ФОТ (-82 руб.)</t>
    </r>
  </si>
  <si>
    <t>13750,2
816,41</t>
  </si>
  <si>
    <t>-1375
-82</t>
  </si>
  <si>
    <r>
      <t>Розлив вяжущих материалов
(т)</t>
    </r>
    <r>
      <rPr>
        <i/>
        <sz val="7"/>
        <rFont val="Arial"/>
        <family val="2"/>
        <charset val="204"/>
      </rPr>
      <t xml:space="preserve">
ИНДЕКС К ПОЗИЦИИ:
1 Перевод в текущие цены 1 кв. 2021 ОЗП=8,5; ЭМ=8,5; ЗПМ=8,5; МАТ=8,5
НР (3 руб.): 142% от ФОТ (2 руб.)
СП (2 руб.): 95% от ФОТ (2 руб.)</t>
    </r>
  </si>
  <si>
    <t>11
2</t>
  </si>
  <si>
    <r>
      <t>ФЕР27-07-001-03</t>
    </r>
    <r>
      <rPr>
        <i/>
        <sz val="7"/>
        <rFont val="Arial"/>
        <family val="2"/>
        <charset val="204"/>
      </rPr>
      <t xml:space="preserve">
Приказ Минстроя России от 20.10.2020 №636/пр</t>
    </r>
  </si>
  <si>
    <r>
      <t>Устройство асфальтобетонных покрытий дорожек и тротуаров двухслойных: нижний слой из горячей асфальтобетонной смеси толщиной 4,5 см
(100 м2)</t>
    </r>
    <r>
      <rPr>
        <i/>
        <sz val="7"/>
        <rFont val="Arial"/>
        <family val="2"/>
        <charset val="204"/>
      </rPr>
      <t xml:space="preserve">
ИНДЕКС К ПОЗИЦИИ:
1 Перевод в текущие цены 1 кв. 2021 ОЗП=8,5; ЭМ=8,5; ЗПМ=8,5; МАТ=8,5
НР (1204 руб.): 142% от ФОТ (848 руб.)
СП (806 руб.): 95% от ФОТ (848 руб.)</t>
    </r>
  </si>
  <si>
    <t>2449,56
842,61</t>
  </si>
  <si>
    <t>745,05
4,89</t>
  </si>
  <si>
    <t>745
5</t>
  </si>
  <si>
    <r>
      <t>ФЕР27-07-001-04</t>
    </r>
    <r>
      <rPr>
        <i/>
        <sz val="7"/>
        <rFont val="Arial"/>
        <family val="2"/>
        <charset val="204"/>
      </rPr>
      <t xml:space="preserve">
Приказ Минстроя России от 20.10.2020 №636/пр</t>
    </r>
  </si>
  <si>
    <r>
      <t>Устройство асфальтобетонных покрытий дорожек и тротуаров двухслойных: верхний слой из горячей асфальтобетонной смеси толщиной 3 см
(100 м2)</t>
    </r>
    <r>
      <rPr>
        <i/>
        <sz val="7"/>
        <rFont val="Arial"/>
        <family val="2"/>
        <charset val="204"/>
      </rPr>
      <t xml:space="preserve">
ИНДЕКС К ПОЗИЦИИ:
1 Перевод в текущие цены 1 кв. 2021 ОЗП=8,5; ЭМ=8,5; ЗПМ=8,5; МАТ=8,5
НР (1204 руб.): 142% от ФОТ (848 руб.)
СП (806 руб.): 95% от ФОТ (848 руб.)</t>
    </r>
  </si>
  <si>
    <t>2214,96
842,61</t>
  </si>
  <si>
    <t>510,45
4,89</t>
  </si>
  <si>
    <t>510
5</t>
  </si>
  <si>
    <r>
      <t>17,84</t>
    </r>
    <r>
      <rPr>
        <i/>
        <sz val="7"/>
        <rFont val="Arial"/>
        <family val="2"/>
        <charset val="204"/>
      </rPr>
      <t xml:space="preserve">
10,7+7,14</t>
    </r>
  </si>
  <si>
    <r>
      <t>50,4</t>
    </r>
    <r>
      <rPr>
        <i/>
        <sz val="7"/>
        <rFont val="Arial"/>
        <family val="2"/>
        <charset val="204"/>
      </rPr>
      <t xml:space="preserve">
(8*2,4+12*2,6)</t>
    </r>
  </si>
  <si>
    <t>39187
694</t>
  </si>
  <si>
    <t xml:space="preserve">  Непредвиденные работы и затраты 3% от 216920</t>
  </si>
  <si>
    <t>Брусчатка</t>
  </si>
  <si>
    <t>___________________________127,603</t>
  </si>
  <si>
    <t>___________________________15,743</t>
  </si>
  <si>
    <t>_______________________________________________________________________________________________197,9</t>
  </si>
  <si>
    <r>
      <t>ФЕР11-01-025-01</t>
    </r>
    <r>
      <rPr>
        <i/>
        <sz val="7"/>
        <rFont val="Arial"/>
        <family val="2"/>
        <charset val="204"/>
      </rPr>
      <t xml:space="preserve">
Приказ Минстроя России от 26.12.2019 №876/пр</t>
    </r>
  </si>
  <si>
    <r>
      <t>Разборка  покрытий: из брусчатки по готовому подстилающему слою с заполнением швов песком
(100 м2)</t>
    </r>
    <r>
      <rPr>
        <i/>
        <sz val="7"/>
        <rFont val="Arial"/>
        <family val="2"/>
        <charset val="204"/>
      </rPr>
      <t xml:space="preserve">
ИНДЕКС К ПОЗИЦИИ:
1 Перевод в текущие цены 1 кв. 2021 ОЗП=8,5; ЭМ=8,5; ЗПМ=8,5; МАТ=8,5
НР (8454 руб.): 123% от ФОТ (6873 руб.)
СП (5155 руб.): 75% от ФОТ (6873 руб.)</t>
    </r>
  </si>
  <si>
    <t>8641,33
6649,82</t>
  </si>
  <si>
    <t>1991,51
222,64</t>
  </si>
  <si>
    <t>1991
223</t>
  </si>
  <si>
    <r>
      <t>ФЕР27-04-001-01</t>
    </r>
    <r>
      <rPr>
        <i/>
        <sz val="7"/>
        <rFont val="Arial"/>
        <family val="2"/>
        <charset val="204"/>
      </rPr>
      <t xml:space="preserve">
Приказ Минстроя России от 01.06.2020 №294/пр</t>
    </r>
  </si>
  <si>
    <r>
      <t>Устройство подстилающих и выравнивающих слоев оснований: из песка
(100 м3)</t>
    </r>
    <r>
      <rPr>
        <i/>
        <sz val="7"/>
        <rFont val="Arial"/>
        <family val="2"/>
        <charset val="204"/>
      </rPr>
      <t xml:space="preserve">
ИНДЕКС К ПОЗИЦИИ:
1 Перевод в текущие цены 1 кв. 2021 ОЗП=8,5; ЭМ=8,5; ЗПМ=8,5; МАТ=8,5
НР (398 руб.): 142% от ФОТ (280 руб.)
СП (266 руб.): 95% от ФОТ (280 руб.)</t>
    </r>
  </si>
  <si>
    <t>33126,39
1128,91</t>
  </si>
  <si>
    <t>31893,77
1673,68</t>
  </si>
  <si>
    <t>3189
167</t>
  </si>
  <si>
    <r>
      <t>ФССЦ-02.3.01.02-0033</t>
    </r>
    <r>
      <rPr>
        <i/>
        <sz val="7"/>
        <rFont val="Arial"/>
        <family val="2"/>
        <charset val="204"/>
      </rPr>
      <t xml:space="preserve">
Приказ Минстроя России от 26.12.2019 №876/пр</t>
    </r>
  </si>
  <si>
    <r>
      <t>Песок природный обогащенный для строительных работ средний
(м3)</t>
    </r>
    <r>
      <rPr>
        <i/>
        <sz val="7"/>
        <rFont val="Arial"/>
        <family val="2"/>
        <charset val="204"/>
      </rPr>
      <t xml:space="preserve">
ИНДЕКС К ПОЗИЦИИ:
1 Перевод в текущие цены 1 кв. 2021 ОЗП=8,5; ЭМ=8,5; ЗПМ=8,5; МАТ=8,5</t>
    </r>
  </si>
  <si>
    <r>
      <t>11,43</t>
    </r>
    <r>
      <rPr>
        <i/>
        <sz val="7"/>
        <rFont val="Arial"/>
        <family val="2"/>
        <charset val="204"/>
      </rPr>
      <t xml:space="preserve">
10*1,1+0,43</t>
    </r>
  </si>
  <si>
    <r>
      <t>Устройство покрытий: из брусчатки по готовому подстилающему слою с заполнением швов песком
(100 м2)</t>
    </r>
    <r>
      <rPr>
        <i/>
        <sz val="7"/>
        <rFont val="Arial"/>
        <family val="2"/>
        <charset val="204"/>
      </rPr>
      <t xml:space="preserve">
ИНДЕКС К ПОЗИЦИИ:
1 Перевод в текущие цены 1 кв. 2021 ОЗП=8,5; ЭМ=8,5; ЗПМ=8,5; МАТ=8,5
НР (10566 руб.): 123% от ФОТ (8590 руб.)
СП (6443 руб.): 75% от ФОТ (8590 руб.)</t>
    </r>
  </si>
  <si>
    <t>11072,82
8312,27</t>
  </si>
  <si>
    <t>2489,4
278,29</t>
  </si>
  <si>
    <t>2489
278</t>
  </si>
  <si>
    <r>
      <t>Прайс</t>
    </r>
    <r>
      <rPr>
        <i/>
        <sz val="7"/>
        <rFont val="Arial"/>
        <family val="2"/>
        <charset val="204"/>
      </rPr>
      <t xml:space="preserve">
Приказ Минстроя России от 26.12.2019 №876/пр</t>
    </r>
  </si>
  <si>
    <r>
      <t>Брусчатка
(м2)</t>
    </r>
    <r>
      <rPr>
        <i/>
        <sz val="7"/>
        <rFont val="Arial"/>
        <family val="2"/>
        <charset val="204"/>
      </rPr>
      <t xml:space="preserve">
МАТ=560*1,12</t>
    </r>
  </si>
  <si>
    <r>
      <t>627,2</t>
    </r>
    <r>
      <rPr>
        <b/>
        <i/>
        <sz val="6"/>
        <rFont val="Arial"/>
        <family val="2"/>
        <charset val="204"/>
      </rPr>
      <t xml:space="preserve">
560*1,12</t>
    </r>
  </si>
  <si>
    <t>7669
668</t>
  </si>
  <si>
    <t xml:space="preserve">  Полы</t>
  </si>
  <si>
    <t xml:space="preserve">  Непредвиденные работы и затраты 3% от 123886</t>
  </si>
  <si>
    <t>Газон</t>
  </si>
  <si>
    <t>___________________________35,392</t>
  </si>
  <si>
    <t>___________________________3,850</t>
  </si>
  <si>
    <t>_______________________________________________________________________________________________52,04</t>
  </si>
  <si>
    <r>
      <t>ФЕР47-01-046-04</t>
    </r>
    <r>
      <rPr>
        <i/>
        <sz val="7"/>
        <rFont val="Arial"/>
        <family val="2"/>
        <charset val="204"/>
      </rPr>
      <t xml:space="preserve">
Приказ Минстроя России от 26.12.2019 №876/пр</t>
    </r>
  </si>
  <si>
    <r>
      <t>Подготовка почвы для устройства партерного и обыкновенного газона с внесением растительной земли слоем 15 см: вручную
(100 м2)</t>
    </r>
    <r>
      <rPr>
        <i/>
        <sz val="7"/>
        <rFont val="Arial"/>
        <family val="2"/>
        <charset val="204"/>
      </rPr>
      <t xml:space="preserve">
ИНДЕКС К ПОЗИЦИИ:
1 Перевод в текущие цены 1 кв. 2021 ОЗП=8,5; ЭМ=8,5; ЗПМ=8,5; МАТ=8,5
НР (3571 руб.): 115% от ФОТ (3105 руб.)
СП (2795 руб.): 90% от ФОТ (3105 руб.)</t>
    </r>
  </si>
  <si>
    <t>20393,54
3104,54</t>
  </si>
  <si>
    <r>
      <t>ФЕР47-01-046-06</t>
    </r>
    <r>
      <rPr>
        <i/>
        <sz val="7"/>
        <rFont val="Arial"/>
        <family val="2"/>
        <charset val="204"/>
      </rPr>
      <t xml:space="preserve">
Приказ Минстроя России от 26.12.2019 №876/пр</t>
    </r>
  </si>
  <si>
    <r>
      <t>Посев газонов партерных, мавританских и обыкновенных вручную
(100 м2)</t>
    </r>
    <r>
      <rPr>
        <i/>
        <sz val="7"/>
        <rFont val="Arial"/>
        <family val="2"/>
        <charset val="204"/>
      </rPr>
      <t xml:space="preserve">
ИНДЕКС К ПОЗИЦИИ:
1 Перевод в текущие цены 1 кв. 2021 ОЗП=8,5; ЭМ=8,5; ЗПМ=8,5; МАТ=8,5
НР (857 руб.): 115% от ФОТ (745 руб.)
СП (671 руб.): 90% от ФОТ (745 руб.)</t>
    </r>
  </si>
  <si>
    <t>3587,79
434,21</t>
  </si>
  <si>
    <t>2946,19
310,65</t>
  </si>
  <si>
    <t>2946
311</t>
  </si>
  <si>
    <r>
      <t>ФССЦ-16.2.02.07-0161</t>
    </r>
    <r>
      <rPr>
        <i/>
        <sz val="7"/>
        <rFont val="Arial"/>
        <family val="2"/>
        <charset val="204"/>
      </rPr>
      <t xml:space="preserve">
Приказ Минстроя России от 26.12.2019 №876/пр</t>
    </r>
  </si>
  <si>
    <r>
      <t>Семена газонных трав (смесь)
(кг)</t>
    </r>
    <r>
      <rPr>
        <i/>
        <sz val="7"/>
        <rFont val="Arial"/>
        <family val="2"/>
        <charset val="204"/>
      </rPr>
      <t xml:space="preserve">
ИНДЕКС К ПОЗИЦИИ:
1 Перевод в текущие цены 1 кв. 2021 ОЗП=8,5; ЭМ=8,5; ЗПМ=8,5; МАТ=8,5</t>
    </r>
  </si>
  <si>
    <t xml:space="preserve">  Озеленение. Защитные лесонасаждения</t>
  </si>
  <si>
    <t xml:space="preserve">  Непредвиденные работы и затраты 3% от 34361</t>
  </si>
  <si>
    <t>Допускается применение расценки для объектов Новостройки, с потребностью от Коммерческого блока в  ДРС FTTb GE-4 пары на 1 ДХ под 100% проникновениеИндексация USD LME</t>
  </si>
  <si>
    <t/>
  </si>
  <si>
    <t>Не применяется совместно с Работами пунктов с  6.5÷ 6.15; 6.21÷ 6.24 Индексация USD</t>
  </si>
  <si>
    <t>Для объектов, с количеством две и менее квартир на этаже, допускается производить работы по расценкам раздела 3.  
Не применяется совместно с Работами пунктов с  6.5÷ 6.15; 6.21÷ 6.24 Индексация USD</t>
  </si>
  <si>
    <t>Не применяется совместно с Работами пунктов с  6.5÷6.7; 6.9÷6.15; 6.21÷ 6.24 Индексация USD</t>
  </si>
  <si>
    <t>-Индексация USD</t>
  </si>
  <si>
    <t>Расценка применяется, при необходимости, дополнительно к расценке 5.1. Не применяеться совместно с 5.0.1</t>
  </si>
  <si>
    <t>При организации дополнительных услуг "Умный дом", возможно применение совместно с работами пункта 1.2Индексация USD LME</t>
  </si>
  <si>
    <t xml:space="preserve"> Не применяется к разделу 1.Индексация USD LME</t>
  </si>
  <si>
    <t>Не применяется к разделу 2.Индексация USD</t>
  </si>
  <si>
    <t>Не применяется совместно с Работами раздела с 1 по 3 включительноИндексация USD</t>
  </si>
  <si>
    <t>Исключить стоимость основных материалов , при давальческой схеме взаимодействия.Индексация USD</t>
  </si>
  <si>
    <t>Не применяется совместно с Работами раздела 1 включительноИндексация USD</t>
  </si>
  <si>
    <t>Расценка применяется при выполнении комплекса работ по СКС на одном объектеИндексация USD</t>
  </si>
  <si>
    <t>Может применятся с работами других разделовИндексация USD</t>
  </si>
  <si>
    <t>Расценка применяется при выполнении комплекса работ по СКС на одном объекте.
Не применимо совместно с расценками 8.3.1.Индексация USD</t>
  </si>
  <si>
    <t>Расценка применяется при выполнении комплекса работ по СКС на одном объекте
Применяется совместно с расценкой 8.5.6.Индексация USD</t>
  </si>
  <si>
    <t>Приложение №1 к ценовому предложению</t>
  </si>
  <si>
    <r>
      <t xml:space="preserve">Строительство в Стандартной застройке и Новостройках (ДРС FTTb FE -2 пары на 1 ДХ от % проникновения).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t>
    </r>
    <r>
      <rPr>
        <b/>
        <sz val="12"/>
        <rFont val="Calibri"/>
        <family val="2"/>
        <charset val="204"/>
        <scheme val="minor"/>
      </rPr>
      <t>Строительство слаботочных стояков не производиться</t>
    </r>
    <r>
      <rPr>
        <sz val="12"/>
        <rFont val="Calibri"/>
        <family val="2"/>
        <charset val="204"/>
        <scheme val="minor"/>
      </rPr>
      <t xml:space="preserve">,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
</t>
    </r>
  </si>
  <si>
    <r>
      <t xml:space="preserve">ПИР, СМР  включая, но не ограничиваясь: установка телекоммуникационного шкафа узла доступа с подключением его к электропитанию, установка коммутатора доступа, установка коммутатора агрегации/концентрации, прокладка ДРС, патч-кордов, перекидных ВОК, работы на станционной стороне; Прочие затраты, включая: стоимость кабеля и материалов, вспомогательное оборудование, оформление разрешительных документов, исполнительной документации. </t>
    </r>
    <r>
      <rPr>
        <b/>
        <sz val="12"/>
        <rFont val="Calibri"/>
        <family val="2"/>
        <charset val="204"/>
        <scheme val="minor"/>
      </rPr>
      <t>Не включает:</t>
    </r>
    <r>
      <rPr>
        <sz val="12"/>
        <rFont val="Calibri"/>
        <family val="2"/>
        <charset val="204"/>
        <scheme val="minor"/>
      </rPr>
      <t xml:space="preserve">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t>
    </r>
  </si>
  <si>
    <r>
      <t xml:space="preserve">Строительство в Комплексных новостройках (ДРС FTTb GE-4 пары на 1 ДХ под 100% проникновения, стояки не строятся). Проектирование и строительство магистральных участков ВОЛС производится по отдельным расценкам пунктов 4.2÷4.4, устройство ввода производиться по отдельным расценкам 5.24÷5.26. В случае необходимости строительства слаботочных стояков, проектирование и строительство производиться по отдельной расценке пункта 6.4. </t>
    </r>
    <r>
      <rPr>
        <b/>
        <sz val="12"/>
        <rFont val="Calibri"/>
        <family val="2"/>
        <charset val="204"/>
        <scheme val="minor"/>
      </rPr>
      <t xml:space="preserve"> Организация вводов в  ДХ производиться по расценкам 6.38÷6.39; 6.42÷6.43.</t>
    </r>
  </si>
  <si>
    <r>
      <t>ПИР, СМР  включая, но не ограничиваясь: установка телекоммуникационного шкафа узла доступа с подключением его к электропитанию, установка коммутатора доступа, установка коммутатора агрегации/концентрации, прокладка ДРС, патч-кордов, перекидных ВОК, работы на станционной стороне; Прочие затраты, включая: стоимость кабеля и материалов, вспомогательное оборудование, оформление разрешительных документов, исполнительной документации.</t>
    </r>
    <r>
      <rPr>
        <b/>
        <sz val="12"/>
        <rFont val="Calibri"/>
        <family val="2"/>
        <charset val="204"/>
        <scheme val="minor"/>
      </rPr>
      <t xml:space="preserve"> Не включает:</t>
    </r>
    <r>
      <rPr>
        <sz val="12"/>
        <rFont val="Calibri"/>
        <family val="2"/>
        <charset val="204"/>
        <scheme val="minor"/>
      </rPr>
      <t xml:space="preserve">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t>
    </r>
  </si>
  <si>
    <t xml:space="preserve">ПИР, СМР, Прочие затраты, включая: работы на станционной стороне, стоимость кабеля и материалов, вспомогательное оборудование, оформление разрешительных документов, исполнительной документации. 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магистральных участков ВОЛС (производится по расценкам пунктов 4.2÷4.4, устройство кабельного вывода/ввода производиться по расценкам 5.24÷5.26. </t>
  </si>
  <si>
    <r>
      <t xml:space="preserve">GPON - стандартное строительство в домах от 3-х этажей и выше (ДРС под 100%,  ОРШ в каждом доме).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t>
    </r>
    <r>
      <rPr>
        <b/>
        <sz val="12"/>
        <rFont val="Calibri"/>
        <family val="2"/>
        <charset val="204"/>
        <scheme val="minor"/>
      </rPr>
      <t>Строительство слаботочных стояков не производиться,</t>
    </r>
    <r>
      <rPr>
        <sz val="12"/>
        <rFont val="Calibri"/>
        <family val="2"/>
        <charset val="204"/>
        <scheme val="minor"/>
      </rPr>
      <t xml:space="preserve">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 
ПИР, СМР, Прочие затраты, включая: Проектирование домовой распределительной сети. Строительство распределительной сети с учётом стоимости материалов и кабельной продукции, включая, но не ограничиваясь, выполнение следующих видов работ: работы на станционной стороне; согласование проведения работ с собственниками жилья; прокладка ВОК по существующему или вновь построенному горизонтальному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t>
    </r>
    <r>
      <rPr>
        <b/>
        <sz val="12"/>
        <rFont val="Calibri"/>
        <family val="2"/>
        <charset val="204"/>
        <scheme val="minor"/>
      </rPr>
      <t>включая стоимость ОРК,</t>
    </r>
    <r>
      <rPr>
        <sz val="12"/>
        <rFont val="Calibri"/>
        <family val="2"/>
        <charset val="204"/>
        <scheme val="minor"/>
      </rPr>
      <t xml:space="preserve"> </t>
    </r>
    <r>
      <rPr>
        <b/>
        <sz val="12"/>
        <rFont val="Calibri"/>
        <family val="2"/>
        <charset val="204"/>
        <scheme val="minor"/>
      </rPr>
      <t>без учета стоимости</t>
    </r>
    <r>
      <rPr>
        <sz val="12"/>
        <rFont val="Calibri"/>
        <family val="2"/>
        <charset val="204"/>
        <scheme val="minor"/>
      </rPr>
      <t xml:space="preserve"> </t>
    </r>
    <r>
      <rPr>
        <b/>
        <sz val="12"/>
        <rFont val="Calibri"/>
        <family val="2"/>
        <charset val="204"/>
        <scheme val="minor"/>
      </rPr>
      <t>сплиттера 2-го каскада (УСМ)</t>
    </r>
    <r>
      <rPr>
        <sz val="12"/>
        <rFont val="Calibri"/>
        <family val="2"/>
        <charset val="204"/>
        <scheme val="minor"/>
      </rPr>
      <t>); монтаж, разварка ВОК с комплексом измерений; подготовка, сдача ИД и законченного строительством объекта.</t>
    </r>
  </si>
  <si>
    <t>GPON - строительство в малоэтажных домах высотой от 3-х этажей и ниже (ДРС в подъездах не строится, ОРК - одна на подъезд, ОРШ на группу домов, кабель от ОРШ до ОРК методом подвеса).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ПИР, СМР, Прочие затраты, включая: Проектирование и согласование проведения работ с собственниками жилья; прокладка распределительных ВОК; работы на станционной стороне;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(включая стоимость ОРК, без учета стоимости сплиттера 2-го каскада (УСМ)); монтаж, разварка ВОК с комплексом измерений; подготовка, сдача ИД и законченного строительством объекта.</t>
  </si>
  <si>
    <r>
      <t>GPON - строительство в Новостройках (ДРС под 100%, ОРШ в каждом доме, ОРК через этаж или на каждом этаже). Стояки не строятся.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В случае необходимости строительства слаботочных стояков, проектирование и строительство производиться по отдельной расценке пункта 6.4. Организация вводов в  ДХ производиться по расценкам 6.40÷6.41.
ПИР, СМР, Прочие затраты, включая: Проектирование домовой распределительной сети. Работы на станционной стороне; строительство распределительной сети с учётом стоимости материалов и кабельной продукции, включая, но не ограничиваясь, выполнение следующих видов работ: согласование времени проведения работ с Застройщиками; прокладка распределительных ВОК по существующему  или вновь построенному горизонтальному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и УСМ (</t>
    </r>
    <r>
      <rPr>
        <b/>
        <sz val="12"/>
        <rFont val="Calibri"/>
        <family val="2"/>
        <charset val="204"/>
        <scheme val="minor"/>
      </rPr>
      <t>включая стоимость ОРК и сплиттера 2-го каскада (УСМ)</t>
    </r>
    <r>
      <rPr>
        <sz val="12"/>
        <rFont val="Calibri"/>
        <family val="2"/>
        <charset val="204"/>
        <scheme val="minor"/>
      </rPr>
      <t>); монтаж, разварка ВОК с комплексом измерений; подготовка, сдача ИД и законченного строительством объекта.</t>
    </r>
  </si>
  <si>
    <r>
      <rPr>
        <b/>
        <sz val="14"/>
        <rFont val="Calibri"/>
        <family val="2"/>
        <charset val="204"/>
        <scheme val="minor"/>
      </rPr>
      <t>Примечание:</t>
    </r>
    <r>
      <rPr>
        <sz val="12"/>
        <rFont val="Calibri"/>
        <family val="2"/>
        <charset val="204"/>
        <scheme val="minor"/>
      </rPr>
      <t xml:space="preserve">
</t>
    </r>
    <r>
      <rPr>
        <b/>
        <sz val="12"/>
        <rFont val="Calibri"/>
        <family val="2"/>
        <charset val="204"/>
        <scheme val="minor"/>
      </rPr>
      <t>В каждый из указанных выше видов Работ в т.ч. входят: 
1. затраты на согласования, оплату ТУ;
2. затраты на ПИР;
3. затраты на оформление согласований, разрешений на производство работ;
4.  затраты на оформление исполнительной документации (ИД).</t>
    </r>
    <r>
      <rPr>
        <sz val="12"/>
        <rFont val="Calibri"/>
        <family val="2"/>
        <charset val="204"/>
        <scheme val="minor"/>
      </rPr>
      <t xml:space="preserve">
</t>
    </r>
  </si>
  <si>
    <t xml:space="preserve"> ПИР, СМР, Прочие затраты, включая: стоимость оптического кабеля (с учётом технологических, монтажных запасов кабеля), установку муфт и кроссов со сваркой волокон, (включая стоимость оптических муфт и кроссов, стоек и кабельростов), откачку воды из телефонных колодцев (ТК), очистку ТК, проверку проходимости кабельной канализации, промывку кабельной канализации, герметизацию каналов, бирки; устройство вывода на стену/опору, вывод на стену/опору; прокладку по стене; устройство ввода, ввод кабеля в здание по существующему каналу, внутриобъектовые работы, монтаж кабельростов протяженностью до 15 м. включительно, стоек, оптических кроссов, оконечивание кабеля,  проведение  всех измерений ВОК, включая входной контроль кабеля, монтаж сплиттеров, дроп-муфт, ОРК, ОРШ (включая стоимость сплиттеров, дроп муфт, ОРК, ОРШ),  с оформлением разрешительных документов, в том числе согласование с УК и ТСЖ, исполнительной документации. Протяженность трассы  - длина прокладываемого кабеля до оптического кросса, с учетом нормативных технологических запасов.</t>
  </si>
  <si>
    <t>ПИР, СМР, Прочие затраты в составе:  разработка траншеи, прокладка опознавательной ленты, прокладка кабеля, монтаж  муфт и кроссов со сваркой волокон, монтаж смотровых камер, (включая стоимость оптического кабеля и муфт, кроссов, стоек и кабельростов, смотровых камер), защита кабеля в опасных местах не требующих применения ГНБ (места перехода через дороги, пересечение с инженерными сетями, внутри объекта и т.д.), установка пикетных столбиков; устройство вывода на стену/опору, вывод кабеля на стену/опору; прокладка по стене и существующей инфраструктуре; устройство ввода, ввод кабеля в здание по существующему каналу, внутриобъектовые работы, монтаж кабельростов протяженностью до 15 м. включительно, стоек, оптических кроссов ,  оконечивание кабеля с обеих сторон, включая работы по восстановлению  асфальтобетонных покрытий проезжей части, тротуаров и работ по благоустройству, проведение  всех измерений ВОК, включая входной контроль кабеля, монтаж сплиттеров, ОРК, ОРШ (включая стоимость сплиттеров, дроп муфт, ОРК, ОРШ), оформление разрешительных документов, в том числе согласование с УК и ТСЖ, исполнительной документации и оформление охранных зон линий связи.  Протяженность трассы  - длина прокладываемого кабеля до оптического кросса, с учетом нормативных технологических запасов.</t>
  </si>
  <si>
    <t>ПИР, СМР, Прочие затраты, включая: установку муфт и кроссов, (включая стоимость оптического кабеля и муфт, кроссов, стоек и кабельростов),защиту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прокладка по стене и существующей инфраструктуре, ввод кабеля в здание с пробивкой и заделкой отверстий при необходимости, внутриобъектовые работы, монтаж кабельростов протяженностью до 15 м. включительно, стоек, оптических кроссов, оконечивание кабеля с обеих сторон, проведение всех  измерений ВОК, монтаж сплиттеров, дроп муфт, ОРК, ОРШ (включая стоимость сплиттеров, ОРК, ОРШ), оформление разрешительных документов, в том числе согласование с УК и ТСЖ, исполнительной документации.  Протяженность трассы  - длина прокладываемого кабеля до оптического кросса, с учетом нормативных технологических запасов.</t>
  </si>
  <si>
    <r>
      <rPr>
        <b/>
        <sz val="14"/>
        <rFont val="Calibri"/>
        <family val="2"/>
        <charset val="204"/>
        <scheme val="minor"/>
      </rPr>
      <t>Примечание:</t>
    </r>
    <r>
      <rPr>
        <b/>
        <sz val="12"/>
        <rFont val="Calibri"/>
        <family val="2"/>
        <charset val="204"/>
        <scheme val="minor"/>
      </rPr>
      <t xml:space="preserve">
В каждый из указанных выше видов Работ в т.ч. входят:
1. Затраты на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и согласование у сторонних организаций комплекта исполнительной документации в соответствии по построенным ЛКС и объектам строительства.</t>
    </r>
  </si>
  <si>
    <t>Землеустроительное дело, включая и не ограничиваясь: разработку и согласование схем расположения земельного участка на кадастровом плане территории; выполнение комплекса работ по межеванию земель и формированию межевых планов, включая все необходимые согласования;
вынос границ участков в натуру (подготовка разбивочного чертежа, вынос и закрепление межевых знаков на местности); оформление договоров аренды земельных участков, сервитутных соглашений, разрешений на использование земель; постановку земельных участков на государственный кадастровый учет в кадастровой палате; инвентаризацию земель всех категорий; раздел земельного участка (размежевание участка на два и более).</t>
  </si>
  <si>
    <r>
      <t xml:space="preserve"> ПИР,СМР, с учётом стоимости кабеля и всех материалов для наружных и внутренних работ, (с учётом  технологических, монтажных запасов кабеля), в том числе сопутствующие и подготовительные работы и не ограничиваясь перечисленным: очистка, промывка, подготовка каналов канализации,  установка консолей в колодцах  (при необходимости);  монтаж/перемонтаж муфт со сваркой волокон (включая стоимость муфт, </t>
    </r>
    <r>
      <rPr>
        <b/>
        <sz val="12"/>
        <rFont val="Calibri"/>
        <family val="2"/>
        <charset val="204"/>
        <scheme val="minor"/>
      </rPr>
      <t>из расчета 1 вновь монтируемая муфта на 0,5 км. трассы включительно</t>
    </r>
    <r>
      <rPr>
        <sz val="12"/>
        <rFont val="Calibri"/>
        <family val="2"/>
        <charset val="204"/>
        <scheme val="minor"/>
      </rPr>
      <t xml:space="preserve">); герметизация каналов; маркировка (бирки);  вывод кабеля из канализации на стену/опору;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протяженностью до 15 м. включительно); защита кабеля в опасных местах; монтаж оптических кроссов (включая стоимость)/сплиттеров (включая стоимость), с креплением и оконечиванием кабеля. Проведение  всех измерений ВОК, включая входной контроль кабеля. Оформление разрешительных документов и исполнительной документации.Протяженность трассы  - длина прокладываемого кабеля до оптического кросса, с учетом нормативных технологических запасов. </t>
    </r>
    <r>
      <rPr>
        <b/>
        <sz val="12"/>
        <rFont val="Calibri"/>
        <family val="2"/>
        <charset val="204"/>
        <scheme val="minor"/>
      </rPr>
      <t xml:space="preserve"> 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5.24÷5.25.</t>
    </r>
  </si>
  <si>
    <t>в случае, если протяженность трассы кабельной линии менее 150 м, стоимость приравнивается к удельной стоимости = 150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НЕ ПРИМЕНЯТЬ  отдельно для внутриобъектовой прокладки.
Отдельная прокладка внутриобъектового ВОК производиться по расценкам 6.8.2</t>
  </si>
  <si>
    <r>
      <t xml:space="preserve">ПИР, СМР, с учётом стоимости кабеля и материалов для наружных и внутренних работ, в том числе и не ограничиваясь перечисленным: Разработка траншеи; прокладка опознавательной ленты; прокладка кабеля; защита кабеля в опасных местах не требующих применения ГНБ (места перехода через дороги, пересечение с инженерными сетями, внутри объекта и т.д.),  при необходимости монтаж смотровых камер, монтаж/ перемонтаж  муфт со сваркой волокон (включая стоимость смотровых камер, муфт,  </t>
    </r>
    <r>
      <rPr>
        <b/>
        <sz val="12"/>
        <rFont val="Calibri"/>
        <family val="2"/>
        <charset val="204"/>
        <scheme val="minor"/>
      </rPr>
      <t>из расчета 1 вновь монтируемая муфта на 0,5 км. трассы  включительно</t>
    </r>
    <r>
      <rPr>
        <sz val="12"/>
        <rFont val="Calibri"/>
        <family val="2"/>
        <charset val="204"/>
        <scheme val="minor"/>
      </rPr>
      <t xml:space="preserve">); установка пикетных столбиков;  вывод кабеля на стену,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покрытий, рекультивации земель,  благоустройству. 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протяженностью до 15 м. включительно), монтаж оптических кроссов (включая стоимость)/сплиттеров (включая стоимость), с креплением и оконечиванием кабеля. Проведение  всех измерений ВОК, включая входной контроль кабеля. Топографо-геодезические работы, оформление разрешительных документов и исполнительной документации,  оформление охранных зон линий связи. Протяженность трассы  - длина прокладываемого кабеля до оптического кросса, с учетом нормативных технологических запасов. </t>
    </r>
    <r>
      <rPr>
        <b/>
        <sz val="12"/>
        <rFont val="Calibri"/>
        <family val="2"/>
        <charset val="204"/>
        <scheme val="minor"/>
      </rPr>
      <t>Устройство кабельного вывода на стену, производиться по расценке 5.26.</t>
    </r>
  </si>
  <si>
    <t>в случае, если протяженность трассы кабельной линии менее 150 м, стоимость приравнивается к удельной стоимости = 150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НЕ ПРИМЕНЯТЬ  отдельно для внутри объектовой прокладки.
Отдельная прокладка внутриобъектового ВОК производиться по расценкам 6.8.2</t>
  </si>
  <si>
    <r>
      <t xml:space="preserve">ПИР, СМР, с учётом стоимости кабеля и всех материалов для наружных и внутренних работ, в том числе и не ограничиваясь перечисленным: монтаж/перемонтаж муфт, (включая стоимость муфт, </t>
    </r>
    <r>
      <rPr>
        <b/>
        <sz val="12"/>
        <rFont val="Calibri"/>
        <family val="2"/>
        <charset val="204"/>
        <scheme val="minor"/>
      </rPr>
      <t>из расчета 1 вновь монтируемая муфта на 0,5 км. трассы  включительно</t>
    </r>
    <r>
      <rPr>
        <sz val="12"/>
        <rFont val="Calibri"/>
        <family val="2"/>
        <charset val="204"/>
        <scheme val="minor"/>
      </rPr>
      <t>);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 трубе с учётом её стоимости (длина трубы определяется проектом); ввод кабеля в здание с пробивкой и заделкой технологических отверстий при необходимости; внутриобъектовые работы: монтаж кабельростов, кабель-каналов, всех видов труб (протяженностью до 15 м. включительно); оптических кроссов  (включая стоимость)/сплиттеров (включая стоимость),  с креплением и оконечиванием кабеля. Проведение  всех измерений ВОК, включая входной контроль кабеля. Оформление разрешительных документов и исполнительной документации.Протяженность трассы  - длина прокладываемого кабеля до оптического кросса, с учетом нормативных технологических запасов.</t>
    </r>
  </si>
  <si>
    <t xml:space="preserve">Не применяется 4.2 – 4.4 
Применимо совместно с 6.8.2 </t>
  </si>
  <si>
    <t>Применяется на существующих кабельных линиях, при монтаже новой муфты, организации врезки, отводов.
Применимо совместно: с расценками пап. 4.2 ÷ 4.4, при монтаже более 1 оптической муфты на 0,5 км строящейся трассы; совместно с 6.8.2 
НЕ ПРИМЕНЯТЬ с разделом №3.</t>
  </si>
  <si>
    <r>
      <t xml:space="preserve"> ПИР, СМР,  с учётом стоимости кабеля и всех материалов для наружных и внутренних работ, (с учетом  технологических, монтажных запасов кабеля), в том числе сопутствующие и подготовительные работы и не ограничиваясь перечисленным: очистка, промывка, подготовка каналов канализации, установка консолей в колодцах  (при необходимости). Монтаж/перемонтаж муфт (включая стоимость муфт, </t>
    </r>
    <r>
      <rPr>
        <b/>
        <sz val="12"/>
        <rFont val="Calibri"/>
        <family val="2"/>
        <charset val="204"/>
        <scheme val="minor"/>
      </rPr>
      <t>из расчета 1 вновь монтируемая муфта на 0,5 км. трассы включительно</t>
    </r>
    <r>
      <rPr>
        <sz val="12"/>
        <rFont val="Calibri"/>
        <family val="2"/>
        <charset val="204"/>
        <scheme val="minor"/>
      </rPr>
      <t xml:space="preserve">); герметизация каналов; маркировка (бирки); вывод кабеля на стену/опору; прокладку по стене/опоре в трубе с учетом ее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защита кабеля в опасных местах, монтаж кабельростов (протяженностью до 15 м. включительно), кроссов и стоек с их стоимостью для крепления кроссов; оконечивание кабеля с обеих сторон. Проведение  всех измерений , включая входной контроль кабеля. Оформление разрешительных документов и исполнительной документации. Протяженность трассы  - длина прокладываемого кабеля до кросса, с учетом нормативных технологических запасов. </t>
    </r>
    <r>
      <rPr>
        <b/>
        <sz val="12"/>
        <rFont val="Calibri"/>
        <family val="2"/>
        <charset val="204"/>
        <scheme val="minor"/>
      </rPr>
      <t>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5.24÷5.25.</t>
    </r>
  </si>
  <si>
    <r>
      <t xml:space="preserve">ПИР,СМР,  включая землеустроительное дело, топосъёмку, согласования. СМР, с учётом стоимости кабеля и материалов для наружных и внутренних работ, в том числе и не ограничиваясь перечисленным:  разработка траншеи; прокладка кабеля, защита кабеля в опасных местах не требующих применения ГНБ  в соответствии с проектом (места перехода через дороги, пересечение с инженерными сетями, внутри объекта и т.д.); монтаж/перемонтаж  муфт  (включая стоимость муфт, </t>
    </r>
    <r>
      <rPr>
        <b/>
        <sz val="12"/>
        <rFont val="Calibri"/>
        <family val="2"/>
        <charset val="204"/>
        <scheme val="minor"/>
      </rPr>
      <t>из расчета 1 вновь монтируемая муфта на 0,5 км. трассы включительно</t>
    </r>
    <r>
      <rPr>
        <sz val="12"/>
        <rFont val="Calibri"/>
        <family val="2"/>
        <charset val="204"/>
        <scheme val="minor"/>
      </rPr>
      <t xml:space="preserve">); установка пикетных столбиков; вывод кабеля на стену,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покрытий, рекультивации земель,  благоустройству. Внутриобъектовые работы: монтаж кабельростов  (протяженностью до 15 м. включительно), кроссов и стоек для  крепления кроссов; оконечивание кабеля с обеих сторон. Проведение  всех измерений , включая входной контроль кабеля. Топографо-геодезические работы, оформление разрешительных документов и исполнительной документации,  оформление охранных зон линий связи. Протяженность трассы  - длина прокладываемого кабеля до кросса, с учетом нормативных технологических запасов. </t>
    </r>
    <r>
      <rPr>
        <b/>
        <sz val="12"/>
        <rFont val="Calibri"/>
        <family val="2"/>
        <charset val="204"/>
        <scheme val="minor"/>
      </rPr>
      <t>Устройство кабельного вывода на стену, производиться по расценке 5.26.</t>
    </r>
  </si>
  <si>
    <r>
      <t xml:space="preserve"> ПИР, СМР, с учётом стоимости кабеля и материалов, не ограничиваясь перечисленным: установка/перемонтаж муфт, (включая стоимость муфт, </t>
    </r>
    <r>
      <rPr>
        <b/>
        <sz val="12"/>
        <rFont val="Calibri"/>
        <family val="2"/>
        <charset val="204"/>
        <scheme val="minor"/>
      </rPr>
      <t>из расчета 1 вновь монтируемая муфта на 0,5 км. трассы включительно</t>
    </r>
    <r>
      <rPr>
        <sz val="12"/>
        <rFont val="Calibri"/>
        <family val="2"/>
        <charset val="204"/>
        <scheme val="minor"/>
      </rPr>
      <t>); установка/перемонтаж ЯКГ, (включая стоимость ЯКГ), устройство молниеотвода/заземления опоры связи (включая стоимость молниеотвода/заземления), установка/перемонтаж кабельной площадки, (включая стоимость кабельной площадки),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ввод кабеля в здание с пробивкой и заделкой технологических отверстий при необходимости. Внутриобъектовые работы: монтаж кабельростов  (протяженностью до 15 м. включительно), кроссов и стоек для их крепления; оконечивание кабеля с обеих сторон. Проведение  всех измерений , включая входной контроль кабеля. Оформление разрешительных документов и исполнительной документации. Протяженность трассы  - длина прокладываемого кабеля до кросса, с учетом нормативных технологических запасов.</t>
    </r>
  </si>
  <si>
    <r>
      <rPr>
        <b/>
        <sz val="14"/>
        <rFont val="Calibri"/>
        <family val="2"/>
        <charset val="204"/>
        <scheme val="minor"/>
      </rPr>
      <t>Примечание:</t>
    </r>
    <r>
      <rPr>
        <b/>
        <sz val="12"/>
        <rFont val="Calibri"/>
        <family val="2"/>
        <charset val="204"/>
        <scheme val="minor"/>
      </rPr>
      <t xml:space="preserve">
В каждый из указанных выше видов Работ в т.ч. входят:
1. Затраты на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и согласование у сторонних организаций комплекта исполнительной документации в соответствии по построенным ЛКС и объектам строительства;
4. протяженность по работам, указанным в пп. 4.2-4.4; 4.7-4.9  учитывается  по общей протяженности кабельной линии в Заказе;
5. величина стоимости кабеля с учётом ТЗР носит справочный характер и используется для исключения из Удельной стоимости за единицу в случае принятия решения об использовании давальческих материалов РФ/МРФ.</t>
    </r>
  </si>
  <si>
    <r>
      <t xml:space="preserve">Устройство кабельного ввода в  здание в фундаментном основании  от существующего колодца </t>
    </r>
    <r>
      <rPr>
        <u/>
        <sz val="12"/>
        <rFont val="Calibri"/>
        <family val="2"/>
        <charset val="204"/>
        <scheme val="minor"/>
      </rPr>
      <t>(из расчета  до 30 м)</t>
    </r>
    <r>
      <rPr>
        <sz val="12"/>
        <rFont val="Calibri"/>
        <family val="2"/>
        <charset val="204"/>
        <scheme val="minor"/>
      </rPr>
      <t>.
В случае необходимости (более 30м) канализация достраивается по соответствующим расценкам.</t>
    </r>
  </si>
  <si>
    <r>
      <t xml:space="preserve">ПИР, СМР, включая стоимость материалов ( асбестоцементные /полиэтиленовые трубы диаметром не менее 63 мм, комплектующие), организацию вывода из кабельного колодца и ввода в фундаментном основании, герметизация каналов, восстановление асфальтобетонных покрытий проезжей части, тротуаров и работ по благоустройству, оформление разрешительных документов и исполнительной документации (в том числе с нанесением на городской планшет исполнительной сьемки). Заказ и оплата топосъемок  . </t>
    </r>
    <r>
      <rPr>
        <b/>
        <sz val="12"/>
        <rFont val="Calibri"/>
        <family val="2"/>
        <charset val="204"/>
        <scheme val="minor"/>
      </rPr>
      <t>Стоимость колодца и монтажа учитывается отдельной расценкой.</t>
    </r>
  </si>
  <si>
    <r>
      <t>Устройство кабельного вывода на стену/опору от существующего колодца</t>
    </r>
    <r>
      <rPr>
        <u/>
        <sz val="12"/>
        <rFont val="Calibri"/>
        <family val="2"/>
        <charset val="204"/>
        <scheme val="minor"/>
      </rPr>
      <t xml:space="preserve"> (из расчета  до 30 м).</t>
    </r>
  </si>
  <si>
    <r>
      <t xml:space="preserve">ПИР, СМР, Прочие затраты: установка телекоммуникационного шкафа с опорной рамой  в грунт (предоставляет Заказчик), устройство фундаментов и отмостки; перевозка шкафа; монтаж шкафа; устройство заземления, приобретение необходимых расходных материалов монтажа и  комплектующих, при необходимости доукомплектацию БКТО, кроссами, плинтами. Оформление разрешительных документов. Выполнение топографо-геодезических работ при предъявлении требования от Заказчика. Оформление исполнительной документации.   </t>
    </r>
    <r>
      <rPr>
        <b/>
        <sz val="12"/>
        <rFont val="Calibri"/>
        <family val="2"/>
        <charset val="204"/>
        <scheme val="minor"/>
      </rPr>
      <t>Не включает</t>
    </r>
    <r>
      <rPr>
        <sz val="12"/>
        <rFont val="Calibri"/>
        <family val="2"/>
        <charset val="204"/>
        <scheme val="minor"/>
      </rPr>
      <t>: стоимость шкафа распределительного с опорной рамой.</t>
    </r>
  </si>
  <si>
    <r>
      <t>ПИР,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шкафа; монтаж шкафа; устройство заземления, электроснабжения, присоединение к электрической сети (прокладка силового кабеля длиной до 50 м, включая работы по прокладке в грунте). Выполнение топографо-геодезических работ при необходимости, оформление разрешительных документов и исполнительной документации.</t>
    </r>
    <r>
      <rPr>
        <b/>
        <sz val="12"/>
        <rFont val="Calibri"/>
        <family val="2"/>
        <charset val="204"/>
        <scheme val="minor"/>
      </rPr>
      <t xml:space="preserve"> Не включает</t>
    </r>
    <r>
      <rPr>
        <sz val="12"/>
        <rFont val="Calibri"/>
        <family val="2"/>
        <charset val="204"/>
        <scheme val="minor"/>
      </rPr>
      <t>: стоимость климатического шкафа в комплекте.</t>
    </r>
  </si>
  <si>
    <r>
      <t>ПИР, СМР, Прочие затраты, включая стоимость материалов, в том числе и не ограничиваясь перечисленным: перевозка шкафа; монтаж шкафа; устройство заземления, электроснабжения, присоединение к электрической сети (прокладка силового кабеля длиной до 20м). Оформление разрешительных документов и исполнительной документации.</t>
    </r>
    <r>
      <rPr>
        <b/>
        <sz val="12"/>
        <rFont val="Calibri"/>
        <family val="2"/>
        <charset val="204"/>
        <scheme val="minor"/>
      </rPr>
      <t xml:space="preserve">  Не включает</t>
    </r>
    <r>
      <rPr>
        <sz val="12"/>
        <rFont val="Calibri"/>
        <family val="2"/>
        <charset val="204"/>
        <scheme val="minor"/>
      </rPr>
      <t>: стоимость установки опоры, стоимость климатического шкафа в комплекте.</t>
    </r>
  </si>
  <si>
    <r>
      <t xml:space="preserve">ПИР,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контейнера; монтаж контейнера; монтаж ВРУ; устройство заземления; электроснабжение; установка сплит-системы; присоединение к электрической сети (прокладка силового кабеля длиной до 50м, включая работы по прокладке в грунте). Выполнение топографо-геодезических работ при необходимости, оформление разрешительных документов и исполнительной документации  (в том числе топографо-геодезические работы, землеустроительные работы). </t>
    </r>
    <r>
      <rPr>
        <b/>
        <sz val="12"/>
        <rFont val="Calibri"/>
        <family val="2"/>
        <charset val="204"/>
        <scheme val="minor"/>
      </rPr>
      <t>Не включает</t>
    </r>
    <r>
      <rPr>
        <sz val="12"/>
        <rFont val="Calibri"/>
        <family val="2"/>
        <charset val="204"/>
        <scheme val="minor"/>
      </rPr>
      <t>: стоимость контейнера в комплекте.</t>
    </r>
  </si>
  <si>
    <r>
      <t xml:space="preserve">Примечание:
</t>
    </r>
    <r>
      <rPr>
        <b/>
        <sz val="12"/>
        <rFont val="Calibri"/>
        <family val="2"/>
        <charset val="204"/>
        <scheme val="minor"/>
      </rPr>
      <t>В каждый из указанных выше видов Работ в т.ч. входят:
1. Затраты на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строительству/реконструкции/дооборудованию кабельной инфраструктуры: кабельной канализации, опор, участков ГНБ/ГНП;
2. Затраты на проведение проектно-изыскательских работ и подготовку рабочей документации;
3. затраты на подготовку и согласование у сторонних организаций комплекта исполнительной документации в соответствии по построенным ЛКС и объектам строительства;
4. Протяженность по работам, указанным в пп.5.5-5.7 учитывается  по профилю ГНБ/ГНП перехода.</t>
    </r>
  </si>
  <si>
    <t xml:space="preserve"> Прокладка и монтаж многопарного передаточного кабеля "витая пара"Cat 5е ёмкостью до 10 пар включительно, от существующего УД до подъезда </t>
  </si>
  <si>
    <r>
      <t xml:space="preserve">ПИР, СМР, Прочие затраты (в том числе стоимость кабеля), включая строительство горизонтальных кабельных каналов/труб между подъездами, </t>
    </r>
    <r>
      <rPr>
        <b/>
        <sz val="12"/>
        <rFont val="Calibri"/>
        <family val="2"/>
        <charset val="204"/>
        <scheme val="minor"/>
      </rPr>
      <t>сверление/пробивка отверстий, заделка отверстий,</t>
    </r>
    <r>
      <rPr>
        <sz val="12"/>
        <rFont val="Calibri"/>
        <family val="2"/>
        <charset val="204"/>
        <scheme val="minor"/>
      </rPr>
      <t xml:space="preserve"> установку ШАН/КРТ и патч-панелей/плинтов, с учетом стоимости всех материалов, в том числе ШАН/КРТ и патч-панелей/плинтов, прочие, исполнительная документация.</t>
    </r>
  </si>
  <si>
    <t>Прокладка и монтаж многопарного передаточного кабеля "витая пара" Cat 5е ёмкостью до 25 пар включительно, от существующего УД до подъезда</t>
  </si>
  <si>
    <r>
      <t>ПИР, СМР, Прочие затраты (в том числе стоимость кабеля), включая строительство горизонтальных кабельных каналов/труб между подъездами, с</t>
    </r>
    <r>
      <rPr>
        <b/>
        <sz val="12"/>
        <rFont val="Calibri"/>
        <family val="2"/>
        <charset val="204"/>
        <scheme val="minor"/>
      </rPr>
      <t>верление/пробивка отверстий, заделка отверстий</t>
    </r>
    <r>
      <rPr>
        <sz val="12"/>
        <rFont val="Calibri"/>
        <family val="2"/>
        <charset val="204"/>
        <scheme val="minor"/>
      </rPr>
      <t xml:space="preserve"> установку ШАН/КРТ и патч-панелей/плинтов, с учетом стоимости всех материалов, в том числе ШАН/КРТ и патч-панелей/плинтов, прочие, исполнительная документация.</t>
    </r>
  </si>
  <si>
    <r>
      <t>ПИР, СМР (включая стоимость материалов, сопутствующих работ,</t>
    </r>
    <r>
      <rPr>
        <b/>
        <sz val="12"/>
        <rFont val="Calibri"/>
        <family val="2"/>
        <charset val="204"/>
        <scheme val="minor"/>
      </rPr>
      <t xml:space="preserve"> </t>
    </r>
    <r>
      <rPr>
        <sz val="12"/>
        <rFont val="Calibri"/>
        <family val="2"/>
        <charset val="204"/>
        <scheme val="minor"/>
      </rPr>
      <t xml:space="preserve">герметизация стоп-огонь). Оформление исполнительной документации. </t>
    </r>
  </si>
  <si>
    <r>
      <t xml:space="preserve">ПИР, СМР,  с учетом  стоимости кабеля и материалов, стоек, кабельканалов, кроссов; установки муфт со сваркой волокон (включая стоимость ВОК, муфт); прокладки по стене; устройство отверстий в стенах, защиту кабеля в опасных местах, внутриобъектовые работ; монтажа кабельканалов, кроссов и стоек для их крепления; оконечивания кабеля;  проведение  всех измерений ВОК. Включая входной контроль кабеля. Оформлением разрешительных документов и исполнительной документации. </t>
    </r>
    <r>
      <rPr>
        <b/>
        <sz val="12"/>
        <rFont val="Calibri"/>
        <family val="2"/>
        <charset val="204"/>
        <scheme val="minor"/>
      </rPr>
      <t xml:space="preserve">Не включает стоимость ОРК. </t>
    </r>
  </si>
  <si>
    <t>6.8.1.1</t>
  </si>
  <si>
    <t>6.8.1.2</t>
  </si>
  <si>
    <t>6.8.1.3</t>
  </si>
  <si>
    <t>6.8.1.4</t>
  </si>
  <si>
    <t>6.8.1.5</t>
  </si>
  <si>
    <r>
      <t>Прокладка внутриобъектового ВОК</t>
    </r>
    <r>
      <rPr>
        <b/>
        <sz val="12"/>
        <color rgb="FF0000FF"/>
        <rFont val="Calibri"/>
        <family val="2"/>
        <charset val="204"/>
        <scheme val="minor"/>
      </rPr>
      <t/>
    </r>
  </si>
  <si>
    <r>
      <t>ПИР, СМР, с учетом стоимости: кабеля, материалов для маркировки и крепления, устройств отверстий в стенах с установкой гильз, защиты кабеля в опасных местах, оконечивания кабеля в предустановленных распределительных муфтах и кроссовых устройствах (включая расходные материалы).  Проведение  всех измерений ВОК. Включая входной контроль кабеля. Оформлением разрешительных документов, согласование трассы прокладки, графика проведения работ, подготовка исполнительной документации.</t>
    </r>
    <r>
      <rPr>
        <b/>
        <sz val="12"/>
        <rFont val="Calibri"/>
        <family val="2"/>
        <charset val="204"/>
        <scheme val="minor"/>
      </rPr>
      <t xml:space="preserve"> Не включает</t>
    </r>
    <r>
      <rPr>
        <sz val="12"/>
        <rFont val="Calibri"/>
        <family val="2"/>
        <charset val="204"/>
        <scheme val="minor"/>
      </rPr>
      <t xml:space="preserve"> стоимость вновь устанавливаемых распределительных муфт и кроссовых устройств, организацию дополнительной инфраструктуры (кабельные лотки/каналы/кабельные стояки/трубостойки). </t>
    </r>
  </si>
  <si>
    <t>Применимо совместно с 4.5 - 4.6</t>
  </si>
  <si>
    <t>6.8.2.1</t>
  </si>
  <si>
    <t>ВОК до 4  волокон включительно</t>
  </si>
  <si>
    <t>6.8.2.2</t>
  </si>
  <si>
    <t>ВОК от 4 до 8  волокон включительно</t>
  </si>
  <si>
    <t>6.8.2.3</t>
  </si>
  <si>
    <t>ВОК от 8 до 16  волокон включительно</t>
  </si>
  <si>
    <t>6.8.2.4</t>
  </si>
  <si>
    <t>6.8.2.5</t>
  </si>
  <si>
    <t>ВОК от 24 до 48 волокон включительно</t>
  </si>
  <si>
    <r>
      <t xml:space="preserve">ПИР, СМР,  с учетом  стоимости вспомогательных материалов </t>
    </r>
    <r>
      <rPr>
        <b/>
        <sz val="12"/>
        <rFont val="Calibri"/>
        <family val="2"/>
        <charset val="204"/>
        <scheme val="minor"/>
      </rPr>
      <t>(без учёта стоимости ОРК)</t>
    </r>
    <r>
      <rPr>
        <sz val="12"/>
        <rFont val="Calibri"/>
        <family val="2"/>
        <charset val="204"/>
        <scheme val="minor"/>
      </rPr>
      <t>. Оформлением разрешительных документов и исполнительной документации.</t>
    </r>
  </si>
  <si>
    <r>
      <t xml:space="preserve">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t>
    </r>
    <r>
      <rPr>
        <b/>
        <sz val="12"/>
        <rFont val="Calibri"/>
        <family val="2"/>
        <charset val="204"/>
        <scheme val="minor"/>
      </rPr>
      <t>стоимость основных и  крепежных материалов.</t>
    </r>
  </si>
  <si>
    <t>ПИР, СМР, прочие затраты, исполнительная документация, при этом включено (не ограничиваясь этим):   монтаж шкафа, электромонтажные работы (при необходимости),  стоимость силового кабеля длиной 20 м, автоматического выключателя (при необходимости), стоимость монтажных материалов; Не включено:  стоимость укомплектованного шкафа,  монтаж и стоимость активного оборудования. Оформление разрешительных документов, исполнительной документации.</t>
  </si>
  <si>
    <r>
      <t xml:space="preserve">Монтаж оптических кроссовых шкафов (включая монтаж пигтейлов и с учётом расходных и монтажных материалов). </t>
    </r>
    <r>
      <rPr>
        <b/>
        <sz val="12"/>
        <rFont val="Calibri"/>
        <family val="2"/>
        <charset val="204"/>
        <scheme val="minor"/>
      </rPr>
      <t>Без учета стоимости шкафа</t>
    </r>
    <r>
      <rPr>
        <sz val="12"/>
        <rFont val="Calibri"/>
        <family val="2"/>
        <charset val="204"/>
        <scheme val="minor"/>
      </rPr>
      <t>.</t>
    </r>
  </si>
  <si>
    <t xml:space="preserve">ПИР, СМР, прочие затраты, при этом включено (не ограничиваясь этим):   монтаж шкафа (включая стоимость шкафа), стоимость монтажных материалов. Оформление исполнительной документации.  Не включено:  монтаж и стоимость активного оборудования, организация электропитания, монтаж розеток и автоматических выключателей, линий связи. </t>
  </si>
  <si>
    <r>
      <t>ПИР, СМР, прочие затраты, при этом включено и не ограничиваясь этим: монтаж щита с монтажной панелью и подготовка под установку приборов учета, включая стоимость шкафа, монтажных и комплектующих материалов (DIN рейка, ограничитель; шина N; кабельный ввод; фланец мембранный; кросс-модуль L+PEN; короб перфорированный, серый RL6 до 40x40 включительно; клеммы проходные и прочее) . Оформление исполнительной документации.</t>
    </r>
    <r>
      <rPr>
        <b/>
        <sz val="12"/>
        <rFont val="Calibri"/>
        <family val="2"/>
        <charset val="204"/>
      </rPr>
      <t xml:space="preserve"> Не включено:  монтаж и стоимость активного оборудования, организация электропитания, монтаж розеток и автоматических выключателей, линий связи. </t>
    </r>
  </si>
  <si>
    <r>
      <t>ПИР, СМР. Установка коммутатора  доступа, VoIP шлюза до 72 портов FXO/ FXS, ОРШ, платы расширения, OLT,  коммутатора агрегации, оптического мультиплексора (4хЕ1, 2хFE), медиаконвертера,</t>
    </r>
    <r>
      <rPr>
        <b/>
        <sz val="12"/>
        <rFont val="Calibri"/>
        <family val="2"/>
        <charset val="204"/>
        <scheme val="minor"/>
      </rPr>
      <t xml:space="preserve"> конвертера УСПД телеметрии свыше 8 портов;</t>
    </r>
    <r>
      <rPr>
        <sz val="12"/>
        <rFont val="Calibri"/>
        <family val="2"/>
        <charset val="204"/>
        <scheme val="minor"/>
      </rPr>
      <t xml:space="preserve">  оборудование стоечного исполнения: ИБП, HDSL модем, ADSL модем, ONT , L3 СРЕ, оборудование Wi-Fi и пр. СМР, ПНР, включая  монтаж SFP и стоимость материалов и кабеля, без учета стоимости оборудования. Монтаж оборудования   в существующую стойку (шкаф), подключение  электропитания от существующего источника питания;  подключение к каналообразующему оборудованию.  Оформление исполнительной документации.</t>
    </r>
  </si>
  <si>
    <t>Установка, монтаж и расшивка патч-панели 12 портов, коммутационной коробки (JB-730) / разветвителя интерфейса RS</t>
  </si>
  <si>
    <t>ПИР, СМР (включая стоимость основных материалов, вспомогательных, сопутствующих работ). Установка, монтаж и расшивка патч-панели 12  портов , коммутационной коробки (JB-730) / разветвителя интерфейса RS.</t>
  </si>
  <si>
    <r>
      <t>ПИР, СМР, Прочие затраты, не ограничиваясь перечисленным: прокладка и монтаж кабеля по стене/ существующим конструкциям (трубе/коробу/кабель-каналу)</t>
    </r>
    <r>
      <rPr>
        <b/>
        <sz val="12"/>
        <rFont val="Calibri"/>
        <family val="2"/>
        <charset val="204"/>
        <scheme val="minor"/>
      </rPr>
      <t xml:space="preserve"> </t>
    </r>
    <r>
      <rPr>
        <sz val="12"/>
        <rFont val="Calibri"/>
        <family val="2"/>
        <charset val="204"/>
        <scheme val="minor"/>
      </rPr>
      <t xml:space="preserve">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кабеля, розетки RJ, прочих материалов. </t>
    </r>
    <r>
      <rPr>
        <b/>
        <sz val="12"/>
        <rFont val="Calibri"/>
        <family val="2"/>
        <charset val="204"/>
        <scheme val="minor"/>
      </rPr>
      <t>При выводе линии на абонентскую коробку, коробка предоставляется Заказчиком.</t>
    </r>
    <r>
      <rPr>
        <sz val="12"/>
        <rFont val="Calibri"/>
        <family val="2"/>
        <charset val="204"/>
        <scheme val="minor"/>
      </rPr>
      <t xml:space="preserve">  Оформление исполнительной документации.</t>
    </r>
  </si>
  <si>
    <r>
      <t xml:space="preserve">ПИР, СМР, Прочие затраты, не ограничиваясь перечисленным: монтаж конструкций (трубы/короба/кабель-канала), прокладка и монтаж кабеля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трубы/короба/кабель-канала, кабеля, розетки RJ, прочих материалов.  </t>
    </r>
    <r>
      <rPr>
        <b/>
        <sz val="12"/>
        <rFont val="Calibri"/>
        <family val="2"/>
        <charset val="204"/>
        <scheme val="minor"/>
      </rPr>
      <t xml:space="preserve">При выводе линии на абонентскую коробку, коробка предоставляется Заказчиком. </t>
    </r>
    <r>
      <rPr>
        <sz val="12"/>
        <rFont val="Calibri"/>
        <family val="2"/>
        <charset val="204"/>
        <scheme val="minor"/>
      </rPr>
      <t>Оформление исполнительной документации.</t>
    </r>
  </si>
  <si>
    <r>
      <t xml:space="preserve">ПИР, СМР, Прочие затраты, не ограничиваясь перечисленным: прокладка и монтаж кабеля от установленного ШАН/КРТ на этаже до абонентской розетки в ДХ, с учётом стоимости устройства и заделки борозды, восстановления поверхности, разделки, устройством отверстий в стенах (с установкой гильз), кабеля, гофрированной трубы, розетки RJ, прочих материалов.  </t>
    </r>
    <r>
      <rPr>
        <b/>
        <sz val="12"/>
        <rFont val="Calibri"/>
        <family val="2"/>
        <charset val="204"/>
        <scheme val="minor"/>
      </rPr>
      <t xml:space="preserve">При выводе линии на абонентскую коробку, коробка предоставляется Заказчиком. </t>
    </r>
    <r>
      <rPr>
        <sz val="12"/>
        <rFont val="Calibri"/>
        <family val="2"/>
        <charset val="204"/>
        <scheme val="minor"/>
      </rPr>
      <t>Оформление исполнительной документации.</t>
    </r>
  </si>
  <si>
    <r>
      <t>ПИР, СМР, Прочие затраты, не ограничиваясь перечисленным: прокладка и монтаж кабеля по стене/ существующим конструкциям (трубе/коробу/кабель-каналу)</t>
    </r>
    <r>
      <rPr>
        <b/>
        <sz val="12"/>
        <rFont val="Calibri"/>
        <family val="2"/>
        <charset val="204"/>
        <scheme val="minor"/>
      </rPr>
      <t xml:space="preserve"> </t>
    </r>
    <r>
      <rPr>
        <sz val="12"/>
        <rFont val="Calibri"/>
        <family val="2"/>
        <charset val="204"/>
        <scheme val="minor"/>
      </rPr>
      <t xml:space="preserve">от установленной ОРК на этаже до абонентской оптической розетки в ДХ, с учётом стоимости разделки, устройством отверстий в стенах (с установкой гильз), заделкой, с учётом стоимости кабеля, абонентской оптической розетки, прочих материалов. </t>
    </r>
    <r>
      <rPr>
        <b/>
        <sz val="12"/>
        <rFont val="Calibri"/>
        <family val="2"/>
        <charset val="204"/>
        <scheme val="minor"/>
      </rPr>
      <t xml:space="preserve">При выводе линии на абонентскую коробку, коробка предоставляется Заказчиком. </t>
    </r>
    <r>
      <rPr>
        <sz val="12"/>
        <rFont val="Calibri"/>
        <family val="2"/>
        <charset val="204"/>
        <scheme val="minor"/>
      </rPr>
      <t>Оформление исполнительной документации.</t>
    </r>
  </si>
  <si>
    <r>
      <t>ПИР, СМР, Прочие затраты, не ограничиваясь перечисленным: монтаж конструкций (трубы/короба/кабель-канала), прокладка и монтаж кабеля</t>
    </r>
    <r>
      <rPr>
        <b/>
        <sz val="12"/>
        <rFont val="Calibri"/>
        <family val="2"/>
        <charset val="204"/>
        <scheme val="minor"/>
      </rPr>
      <t xml:space="preserve"> </t>
    </r>
    <r>
      <rPr>
        <sz val="12"/>
        <rFont val="Calibri"/>
        <family val="2"/>
        <charset val="204"/>
        <scheme val="minor"/>
      </rPr>
      <t>от установленной ОРК на этаже до абонентской оптической розетки в ДХ, с учётом стоимости разделки, с устройством отверстий в стенах (с установкой гильз) заделкой, с учётом стоимости трубы/короба/кабель-канала, кабеля, абонентской оптической розетки, прочих материалов.</t>
    </r>
    <r>
      <rPr>
        <b/>
        <sz val="12"/>
        <rFont val="Calibri"/>
        <family val="2"/>
        <charset val="204"/>
        <scheme val="minor"/>
      </rPr>
      <t xml:space="preserve"> При выводе линии на абонентскую коробку, коробка предоставляется Заказчиком.</t>
    </r>
    <r>
      <rPr>
        <sz val="12"/>
        <rFont val="Calibri"/>
        <family val="2"/>
        <charset val="204"/>
        <scheme val="minor"/>
      </rPr>
      <t xml:space="preserve"> Оформление исполнительной документации.</t>
    </r>
  </si>
  <si>
    <r>
      <t>ПИР, СМР, Прочие затраты, не ограничиваясь перечисленным: прокладка и монтаж кабеля</t>
    </r>
    <r>
      <rPr>
        <b/>
        <sz val="12"/>
        <rFont val="Calibri"/>
        <family val="2"/>
        <charset val="204"/>
        <scheme val="minor"/>
      </rPr>
      <t xml:space="preserve"> </t>
    </r>
    <r>
      <rPr>
        <sz val="12"/>
        <rFont val="Calibri"/>
        <family val="2"/>
        <charset val="204"/>
        <scheme val="minor"/>
      </rPr>
      <t>от установленной ОРК на этаже до абонентской оптической розетки в ДХ,  с учётом стоимости устройства и заделки борозды, восстановления поверхности, разделки, устройством отверстий в стенах (с установкой гильз), кабеля, гофрированной трубы, абонентской оптической розетки, прочих материалов.</t>
    </r>
    <r>
      <rPr>
        <b/>
        <sz val="12"/>
        <rFont val="Calibri"/>
        <family val="2"/>
        <charset val="204"/>
        <scheme val="minor"/>
      </rPr>
      <t xml:space="preserve"> При выводе линии на абонентскую коробку, коробка предоставляется Заказчиком.</t>
    </r>
    <r>
      <rPr>
        <sz val="12"/>
        <rFont val="Calibri"/>
        <family val="2"/>
        <charset val="204"/>
        <scheme val="minor"/>
      </rPr>
      <t xml:space="preserve"> Оформление исполнительной документации.</t>
    </r>
  </si>
  <si>
    <r>
      <t>ПИР, СМР, Прочие затраты, не ограничиваясь перечисленным: прокладка и монтаж кабеля по стене/ существующим конструкциям (трубе/коробу/кабель-каналу)</t>
    </r>
    <r>
      <rPr>
        <b/>
        <sz val="12"/>
        <rFont val="Calibri"/>
        <family val="2"/>
        <charset val="204"/>
        <scheme val="minor"/>
      </rPr>
      <t xml:space="preserve"> </t>
    </r>
    <r>
      <rPr>
        <sz val="12"/>
        <rFont val="Calibri"/>
        <family val="2"/>
        <charset val="204"/>
        <scheme val="minor"/>
      </rPr>
      <t xml:space="preserve">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кабеля, розетки RJ, прочих материалов. </t>
    </r>
    <r>
      <rPr>
        <b/>
        <sz val="12"/>
        <rFont val="Calibri"/>
        <family val="2"/>
        <charset val="204"/>
        <scheme val="minor"/>
      </rPr>
      <t>При выводе линии на абонентскую коробку, коробка предоставляется Заказчиком.</t>
    </r>
    <r>
      <rPr>
        <sz val="12"/>
        <rFont val="Calibri"/>
        <family val="2"/>
        <charset val="204"/>
        <scheme val="minor"/>
      </rPr>
      <t xml:space="preserve"> Оформление исполнительной документации.</t>
    </r>
  </si>
  <si>
    <r>
      <t xml:space="preserve">ПИР, СМР, Прочие затраты, не ограничиваясь перечисленным: монтаж конструкций (трубы/короба/кабель-канала), прокладка и монтаж кабеля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трубы/короба/кабель-канала, кабеля, розетки RJ, прочих материалов. </t>
    </r>
    <r>
      <rPr>
        <b/>
        <sz val="12"/>
        <rFont val="Calibri"/>
        <family val="2"/>
        <charset val="204"/>
        <scheme val="minor"/>
      </rPr>
      <t xml:space="preserve">При выводе линии на абонентскую коробку, коробка предоставляется Заказчиком. </t>
    </r>
    <r>
      <rPr>
        <sz val="12"/>
        <rFont val="Calibri"/>
        <family val="2"/>
        <charset val="204"/>
        <scheme val="minor"/>
      </rPr>
      <t>Оформление исполнительной документации.</t>
    </r>
  </si>
  <si>
    <r>
      <t>ПИР, СМР, Прочие затраты, не ограничиваясь перечисленным: прокладка и монтаж кабеля по стене/ существующим конструкциям (трубе/коробу/кабель-каналу)</t>
    </r>
    <r>
      <rPr>
        <b/>
        <sz val="12"/>
        <rFont val="Calibri"/>
        <family val="2"/>
        <charset val="204"/>
        <scheme val="minor"/>
      </rPr>
      <t xml:space="preserve"> </t>
    </r>
    <r>
      <rPr>
        <sz val="12"/>
        <rFont val="Calibri"/>
        <family val="2"/>
        <charset val="204"/>
        <scheme val="minor"/>
      </rPr>
      <t xml:space="preserve">от установленного разветвителя КТВ на этаже до абонентской  розетки в ДХ или вновь устанавливаемого разъема F-типа, с учётом стоимости разделки, устройством отверстий в стенах (с установкой гильз), заделкой, с учётом стоимости кабеля, абонентской розетки/разъемов F-типа, прочих материалов. </t>
    </r>
    <r>
      <rPr>
        <b/>
        <sz val="12"/>
        <rFont val="Calibri"/>
        <family val="2"/>
        <charset val="204"/>
        <scheme val="minor"/>
      </rPr>
      <t xml:space="preserve">При выводе линии на абонентскую коробку, коробка предоставляется Заказчиком. </t>
    </r>
    <r>
      <rPr>
        <sz val="12"/>
        <rFont val="Calibri"/>
        <family val="2"/>
        <charset val="204"/>
        <scheme val="minor"/>
      </rPr>
      <t>Оформление исполнительной документации.</t>
    </r>
  </si>
  <si>
    <r>
      <t>ПИР, СМР, Прочие затраты, не ограничиваясь перечисленным: монтаж конструкций (трубы/короба/кабель-канала), прокладка и монтаж кабеля</t>
    </r>
    <r>
      <rPr>
        <b/>
        <sz val="12"/>
        <rFont val="Calibri"/>
        <family val="2"/>
        <charset val="204"/>
        <scheme val="minor"/>
      </rPr>
      <t xml:space="preserve"> </t>
    </r>
    <r>
      <rPr>
        <sz val="12"/>
        <rFont val="Calibri"/>
        <family val="2"/>
        <charset val="204"/>
        <scheme val="minor"/>
      </rPr>
      <t>от установленного разветвителя КТВ на этаже до абонентской  розетки в ДХ или вновь устанавливаемого разъема F-типа, с учётом стоимости разделки, с устройством отверстий в стенах (с установкой гильз) заделкой, с учётом стоимости трубы/короба/кабель-канала, кабеля,  абонентской розетки/разъемов F-типа, прочих материалов.</t>
    </r>
    <r>
      <rPr>
        <b/>
        <sz val="12"/>
        <rFont val="Calibri"/>
        <family val="2"/>
        <charset val="204"/>
        <scheme val="minor"/>
      </rPr>
      <t xml:space="preserve"> При выводе линии на абонентскую коробку, коробка предоставляется Заказчиком.</t>
    </r>
    <r>
      <rPr>
        <sz val="12"/>
        <rFont val="Calibri"/>
        <family val="2"/>
        <charset val="204"/>
        <scheme val="minor"/>
      </rPr>
      <t xml:space="preserve"> Оформление исполнительной документации.</t>
    </r>
  </si>
  <si>
    <r>
      <t>ПИР, СМР, Прочие затраты, не ограничиваясь перечисленным: прокладка и монтаж кабеля</t>
    </r>
    <r>
      <rPr>
        <b/>
        <sz val="12"/>
        <rFont val="Calibri"/>
        <family val="2"/>
        <charset val="204"/>
        <scheme val="minor"/>
      </rPr>
      <t xml:space="preserve"> </t>
    </r>
    <r>
      <rPr>
        <sz val="12"/>
        <rFont val="Calibri"/>
        <family val="2"/>
        <charset val="204"/>
        <scheme val="minor"/>
      </rPr>
      <t>от установленного разветвителя КТВ на этаже до абонентской  розетки в ДХ или вновь устанавливаемого разъема F-типа,  с учётом стоимости устройства и заделки борозды, восстановления поверхности, разделки, с устройством отверстий в стенах (с установкой гильз) заделкой, с учётом стоимости гофрированной трубы, кабеля,  абонентской розетки/разъемов F-типа, прочих материалов.</t>
    </r>
    <r>
      <rPr>
        <b/>
        <sz val="12"/>
        <rFont val="Calibri"/>
        <family val="2"/>
        <charset val="204"/>
        <scheme val="minor"/>
      </rPr>
      <t xml:space="preserve"> При выводе линии на абонентскую коробку, коробка предоставляется Заказчиком.</t>
    </r>
    <r>
      <rPr>
        <sz val="12"/>
        <rFont val="Calibri"/>
        <family val="2"/>
        <charset val="204"/>
        <scheme val="minor"/>
      </rPr>
      <t xml:space="preserve"> Оформление исполнительной документации.</t>
    </r>
  </si>
  <si>
    <r>
      <t>ПИР, СМР, Прочие затраты, не ограничиваясь перечисленным: прокладка и монтаж кабеля по борозде скобами с устройством и заделкой борозды с финишной отделкой</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r>
  </si>
  <si>
    <t>Устройство линии кабелем типа UTP/FTP Cat 5е (до 4 пар)  по установленным конструкциям (труба/канал/гофра) с оконцовкой коннектором типа RJ или розеткой типа RJ</t>
  </si>
  <si>
    <t>Устройство линии кабелем типа UTP/FTP Cat 5е (до 4 пар)  по конструкциям (труба/короб/гофра) с их установкой, с оконцовкой коннектором типа RJ или розеткой типа RJ</t>
  </si>
  <si>
    <t>Устройство линии кабелем типа UTP/FTP Cat 5 (св. 4 до 8 пар)  по стене с креплением скобами (открытая проводка) с оконцовкой коннектором типа RJ или розеткой типа RJ</t>
  </si>
  <si>
    <t>Устройство линии кабелем типа UTP/FTP Cat 5 (св.4 до 8 пар)  по стене с устройством и заделкой борозды с креплением  скобами (скрытая проводка) с оконцовкой коннектором типа RJ или розеткой типа RJ</t>
  </si>
  <si>
    <t>Устройство линии кабелем типа UTP/FTP Cat 5е (св.4 до 8 пар) по установленным конструкциям (труба/канал/гофра) с оконцовкой коннектором типа RJ или розеткой типа RJ</t>
  </si>
  <si>
    <t xml:space="preserve">СМР, ПИР, не ограничиваясь перечисленным; подготовка места установки, установка и монтаж вызывной панели (включая крепежные материалы и изделия, в т.ч. защитный кожух), включение электропитания. Оформление разрешительных документов, исполнительной документации. Без стоимости оборудования. Прокладка и монтаж кабелей данной расценкой не учитываются.   </t>
  </si>
  <si>
    <t>Установка доводчика / электромеханического замка калитка/ворота</t>
  </si>
  <si>
    <t xml:space="preserve">СМР, ПИР, прочие, не  ограничиваясь перечисленным (включая стоимость крепежных материалов, электросварочных/газосварочных работ по устройству площадки крепления и трасс прокладки линий связи и электропитания на существующих конструкциях): Установка и монтаж доводчика или электромеханического замка. Оформление исполнительной документации. Не включает стоимость доводчика или электромеханического замка. </t>
  </si>
  <si>
    <t xml:space="preserve">ПНР на систему домофонии </t>
  </si>
  <si>
    <t xml:space="preserve">Включая и не ограничиваясь, ПНР на вызывную панель и сопутствующие элементы системы, обновление программного обеспечения, выполнение первичных настроек в соответствии с инструкциями и требованиями Заказчика работ.  </t>
  </si>
  <si>
    <t>Вертикальный участок, для организации распределительной сети домофонии, организуется по расценки п. 6.1 -6.3 
Отдельная установка коммутационной коробки/ разветвителя интерфейса RS выполняется по расценке 6.33</t>
  </si>
  <si>
    <r>
      <t>ПИР, СМР: Монтаж понижающего абонентского трансформатора (ТАМУ) с учетом стоимости материалов.</t>
    </r>
    <r>
      <rPr>
        <b/>
        <sz val="12"/>
        <rFont val="Calibri"/>
        <family val="2"/>
        <charset val="204"/>
        <scheme val="minor"/>
      </rPr>
      <t>Без учета стоимости трансформатора.</t>
    </r>
  </si>
  <si>
    <t>ПИР: Разработка проектной документации по установке шлагбаума/откатных приводов ворот/цепных барьеров, согласование с Заказчиком, разработка исполнительной документации.</t>
  </si>
  <si>
    <t>СМР: Комплекс работ.  Включено, не ограничиваясь перечисленным: устройство бетонного основания, монтаж тумбы шлагбаума/ установка узлов креплений на устроенном основании для откатных ворот/ устройство оснований для цепных барьеров (включая Элементы механики), установка стрелы,  организация трасы электропитания до 20 м и расключение (включая стоимость материалов), восстановление покрытия проезжей части/тротуара/элементов благоустройства; монтаж 2-х столбиков и фотоэлементов безопасности, считывателя, кодовой панели (включая монтаж кронштейнов и стоек); монтаж сигнальной лампы, монтаж антенны радиоканала, опоры под стрелу, настройка, тестирование, стоимость расходных материалов.  Не включает стоимость шлагбаума и абонентские комплекты.</t>
  </si>
  <si>
    <r>
      <t>ПИР,СМР: Комплекс работ.  Включено, не ограничиваясь перечисленным: (включая земляные работы при необходимости и подготовку основания (включая стоимость материалов), монтаж стойки светофора; монтаж светофора; организация трассы электропитания длиной до 5 м и расключение (включая стоимость материалов); подключение коммутационного устройства (реле), подключение к контроллеру/блоку управления шлагбаума; восстановление покрытия проезжей части/тротуара/элементов благоустройства; оформление разрешительных документов; подготовка и сдача исполнительной документации.</t>
    </r>
    <r>
      <rPr>
        <b/>
        <sz val="12"/>
        <rFont val="Calibri"/>
        <family val="2"/>
        <charset val="204"/>
      </rPr>
      <t xml:space="preserve"> Не включает стоимость стойки, светофора, коммутационного устройства. </t>
    </r>
  </si>
  <si>
    <r>
      <t xml:space="preserve">ПИР,СМР: монтаж универсального обогревателя с термостатом для мотора-редуктора привода шлагбаума,  согласно рекомендациям производителя, подключение и тестирование. </t>
    </r>
    <r>
      <rPr>
        <b/>
        <sz val="12"/>
        <rFont val="Calibri"/>
        <family val="2"/>
        <charset val="204"/>
      </rPr>
      <t>Не включает стоимость обогревателя с термостатом.</t>
    </r>
  </si>
  <si>
    <r>
      <t xml:space="preserve">ПИР, СМР: Комплекс работ.  Включено, не ограничиваясь перечисленным: организация трассы сигнальных линий  длинной до 40 м. и расключение (включая стоимость материалов, в том числе кабеля), восстановление покрытия проезжей части/тротуара/элементов благоустройства. </t>
    </r>
    <r>
      <rPr>
        <b/>
        <sz val="12"/>
        <rFont val="Calibri"/>
        <family val="2"/>
        <charset val="204"/>
      </rPr>
      <t>Не включает стоимость индукционной петли.</t>
    </r>
  </si>
  <si>
    <t xml:space="preserve">СМР  столбика под фотоэлемент, монтаж и подключение проводного фотоэлемента , включая расходные материалы, восстановление покрытия проезжей части/тротуара/элементов благоустройства. Не включает стоимость столбика, фотоэлемента. </t>
  </si>
  <si>
    <r>
      <t xml:space="preserve">ПИР, СМР: Комплекс работ. Включено, не ограничиваясь перечисленным: подготовка поверхности к монтажу, установка и монтаж  турникета вне зависимости от конструкции (полуростовый, трипод, роторный); монтаж дополнительных конструкций по ширине прохода: ограждение, калитка, прочие конструкции; монтаж блока питания, организация трассы электропитания длиной до 20м и расключение (включая стоимость материалов);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подготовка и сдача исполнительной документации. </t>
    </r>
    <r>
      <rPr>
        <b/>
        <sz val="12"/>
        <rFont val="Calibri"/>
        <family val="2"/>
        <charset val="204"/>
      </rPr>
      <t>Не включает стоимость турникета и дополнительных конструкций (ограждение, калитка, прочие конструкции).</t>
    </r>
  </si>
  <si>
    <r>
      <t xml:space="preserve">ПИР,СМР: Комплекс работ. Включено, не ограничиваясь перечисленным: подготовка поверхности к монтажу, установка и монтаж  полноростового турникета;  монтаж дополнительных конструкций ограждения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подготовка и сдача исполнительной документации. </t>
    </r>
    <r>
      <rPr>
        <b/>
        <sz val="12"/>
        <rFont val="Calibri"/>
        <family val="2"/>
        <charset val="204"/>
      </rPr>
      <t>Не включает стоимость турникета и дополнительных конструкций  (ограждение, калитка, прочие конструкции).</t>
    </r>
  </si>
  <si>
    <r>
      <t xml:space="preserve">ПИР,СМР: Комплекс работ. Включено, не ограничиваясь перечисленным: подготовка поверхности к монтажу (включая земляные работы с оформлением ордеров при необходимости и подготовку бетонного основания с учетом стоимости бетона), установка и монтаж  турникета вне зависимости от конструкции (полуростовый, трипод, роторный); монтаж дополнительных конструкций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восстановление покрытий проезжей части/тротуаров/благоустройства;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оформление разрешительных документов; подготовка и сдача исполнительной документации. </t>
    </r>
    <r>
      <rPr>
        <b/>
        <sz val="12"/>
        <rFont val="Calibri"/>
        <family val="2"/>
        <charset val="204"/>
      </rPr>
      <t>Не включает стоимость турникета и дополнительных конструкций (ограждение, калитка, прочие конструкции).</t>
    </r>
  </si>
  <si>
    <r>
      <t>ПИР,СМР: Комплекс работ. Включено, не ограничиваясь перечисленным: подготовка поверхности к монтажу (включая земляные работы с оформлением ордеров при необходимости и подготовку бетонного основания с учетом стоимости бетона), установка и монтаж  полноростового турникета;  монтаж дополнительных конструкций ограждения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восстановление  покрытий проезжей части/тротуаров, восстановление элементов благоустройства;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оформление разрешительных документов; подготовка и сдача исполнительной документации.</t>
    </r>
    <r>
      <rPr>
        <b/>
        <sz val="12"/>
        <rFont val="Calibri"/>
        <family val="2"/>
        <charset val="204"/>
      </rPr>
      <t xml:space="preserve"> Не включает стоимость турникета и дополнительных конструкций  (ограждение, калитка, прочие конструкции).</t>
    </r>
  </si>
  <si>
    <r>
      <t>ПИР, СМР: Коммутация сигнальных линий, программирование, настройка устройств/систем.</t>
    </r>
    <r>
      <rPr>
        <b/>
        <sz val="12"/>
        <rFont val="Calibri"/>
        <family val="2"/>
        <charset val="204"/>
      </rPr>
      <t xml:space="preserve"> Не включает стоимость контроллера, монтаж, прокладку кабеля.</t>
    </r>
  </si>
  <si>
    <r>
      <t xml:space="preserve">Позиция предусматривает  подготовку отчета по выбору точки размещения БС (базовой станции) телеметрии, включает не ограничиваясь: АКТ обследования с указанием точки размещения БС (координаты) место установки тестовой БС/ранее установленной БС, точки (координаты, конкретное указание места) проведение контрольных измерений приема-передачи сигнала тестерами сети ТС-11, ТС-12, Adenius или аналог, схемы, программные файлы.  
</t>
    </r>
    <r>
      <rPr>
        <b/>
        <sz val="12"/>
        <rFont val="Calibri"/>
        <family val="2"/>
        <charset val="204"/>
        <scheme val="minor"/>
      </rPr>
      <t xml:space="preserve">Количество точек для проведения контрольных измерений приема-передачи, определяется из количества угловых точек подвального помещения (при отсутствии, 1 этажа) по контуру дома, Но не менее 8 точек измерения. </t>
    </r>
  </si>
  <si>
    <r>
      <t>ПИР, СМР: с учетом стоимости материалов.</t>
    </r>
    <r>
      <rPr>
        <b/>
        <sz val="12"/>
        <rFont val="Calibri"/>
        <family val="2"/>
        <charset val="204"/>
        <scheme val="minor"/>
      </rPr>
      <t xml:space="preserve"> Без учета стоимости счетчика.</t>
    </r>
  </si>
  <si>
    <t xml:space="preserve">ПИР, СМР: Установка модуля сопряжения  LORA/NB-IoT, пломбировка. </t>
  </si>
  <si>
    <r>
      <t>ПИР, СМР прочие затраты, не ограничиваясь перечисленным: монтаж блока коммутации/конвертера интерфейса до 8 портов включительно/концентратора интерфейса на стену/ в щит АСКУЭ, расшивка кабеля в блоке коммутации, тестирование производственного монтажа, с учетом стоимости материалов.</t>
    </r>
    <r>
      <rPr>
        <b/>
        <sz val="12"/>
        <rFont val="Calibri"/>
        <family val="2"/>
        <charset val="204"/>
      </rPr>
      <t xml:space="preserve"> Без учета стоимости оборудования, организации линий электропитания и связи.</t>
    </r>
  </si>
  <si>
    <r>
      <t>ПИР, СМР прочие затраты, не ограничиваясь перечисленным: монтажсчетчика импульсов-регистратора до 10 каналов включительно на стену/в щит АСКУЭ, расшивка кабеля в блоке коммутации, тестирование производственного монтажа, с учетом стоимости материалов.</t>
    </r>
    <r>
      <rPr>
        <b/>
        <sz val="12"/>
        <rFont val="Calibri"/>
        <family val="2"/>
        <charset val="204"/>
        <scheme val="minor"/>
      </rPr>
      <t xml:space="preserve"> Без учета стоимости оборудования, организации линий электропитания и связи.</t>
    </r>
  </si>
  <si>
    <r>
      <t>ПИР, СМР прочие затраты, не ограничиваясь перечисленным: монтажсчетчика импульсов-регистратора свыше 10 каналов на стену/в щит АСКУЭ, расшивка кабеля в блоке коммутации, тестирование производственного монтажа, с учетом стоимости материалов.</t>
    </r>
    <r>
      <rPr>
        <b/>
        <sz val="12"/>
        <rFont val="Calibri"/>
        <family val="2"/>
        <charset val="204"/>
        <scheme val="minor"/>
      </rPr>
      <t xml:space="preserve"> Без учета стоимости оборудования, организации линий электропитания и связи.</t>
    </r>
  </si>
  <si>
    <r>
      <t xml:space="preserve">СМР, ПИР,  не ограничиваясь перечисленным; установка и монтаж источника питания/блока питания приборов учёта; Poe удлинителя/сплиттера (включая крепежные материалы и изделия), включение электропитания. Оформление разрешительных документов, исполнительной документации. </t>
    </r>
    <r>
      <rPr>
        <b/>
        <sz val="12"/>
        <rFont val="Calibri"/>
        <family val="2"/>
        <charset val="204"/>
        <scheme val="minor"/>
      </rPr>
      <t>Без учета стоимости оборудования, организации линий электропитания.</t>
    </r>
  </si>
  <si>
    <r>
      <t>ПНР, не ограничиваясь перечисленным:
•</t>
    </r>
    <r>
      <rPr>
        <b/>
        <sz val="12"/>
        <rFont val="Calibri"/>
        <family val="2"/>
        <charset val="204"/>
        <scheme val="minor"/>
      </rPr>
      <t xml:space="preserve"> Формирование плана и оформление таблиц адресации счетчиков по квартирам, ВРУ, ГРЩ и т.д., передача данных для занесения НСИ в базу данных, для автоматизированного сбора данных с компонентов системы учета</t>
    </r>
    <r>
      <rPr>
        <sz val="12"/>
        <rFont val="Calibri"/>
        <family val="2"/>
        <charset val="204"/>
        <scheme val="minor"/>
      </rPr>
      <t xml:space="preserve">
• Настройка конвертеров, преобразователей интерфейсов и M-BUS концентраторов
• Заведение на счетчики импульсов-регистраторы серийных номеров и начальных показаний импульсных счетчиков.
• Программирование счетчиков электроэнергии (присвоение сетевого адреса, синхронизация времени, загрузка тарифного расписания, корректировка индикации и т.д.)
• Проверка каналов связи для передачи данных
• Проведение комплексной наладки всех элементов системы, отладка их взаимодействия
•  Комплексная проверка работоспособности системы (поступление показаний).
• Оформление результатов испытаний
• Представление Заказчику приемосдаточной документации в соответствии с утвержденным перечнем документов, согласованным с Заказчиком
ПНР, не ограничиваясь перечисленным:
• Формирование плана и оформление таблиц адресации счетчиков по квартирам, ВРУ, ГРЩ и т.д., передача данных для занесения НСИ в базу данных ИВК ВУ для автоматизированного сбора данных с компонентов системы учета.</t>
    </r>
  </si>
  <si>
    <r>
      <t xml:space="preserve">СМР, ПИР, прочие, не ограничиваясь перечисленным  (крепежные материалы и изделия): Установка  Wi-Fi ТД, видеокамеры в кожух. Разметка и сверление отверстий. Установка/ замена кронштейна для монтажа, включая завинчивание винтов до проектного усилия. Крепление камеры видеонаблюдения к кронштейну, юстировка. Настройка оборудования. </t>
    </r>
    <r>
      <rPr>
        <b/>
        <sz val="12"/>
        <rFont val="Calibri"/>
        <family val="2"/>
        <charset val="204"/>
        <scheme val="minor"/>
      </rPr>
      <t>Без прокладки и стоимости кабеля. Без стоимости оборудования.</t>
    </r>
    <r>
      <rPr>
        <sz val="12"/>
        <rFont val="Calibri"/>
        <family val="2"/>
        <charset val="204"/>
        <scheme val="minor"/>
      </rPr>
      <t xml:space="preserve"> Подключение. Оформление разрешительных документов, исполнительной документации.</t>
    </r>
  </si>
  <si>
    <r>
      <t>СМР, ПИР, Прочие затраты, не ограничиваясь перечисленным  (крепежные материалы и изделия): Установка видеокамеры в кожух. Разметка и сверление отверстий. Установка кронштейна для монтажа камеры видеонаблюдения, включая завинчивание винтов до проектного усилия. Крепление камеры видеонаблюдения к кронштейну. Настройка изображения и фокуса. Подключение.</t>
    </r>
    <r>
      <rPr>
        <b/>
        <sz val="12"/>
        <rFont val="Calibri"/>
        <family val="2"/>
        <charset val="204"/>
        <scheme val="minor"/>
      </rPr>
      <t xml:space="preserve"> Без прокладки и стоимости кабеля. Без стоимости оборудования.</t>
    </r>
    <r>
      <rPr>
        <sz val="12"/>
        <rFont val="Calibri"/>
        <family val="2"/>
        <charset val="204"/>
        <scheme val="minor"/>
      </rPr>
      <t xml:space="preserve"> Оформление разрешительных документов, исполнительной документации.</t>
    </r>
  </si>
  <si>
    <r>
      <t>СМР, ПИР:  прочее не ограничиваясь перечисленным: установка камеры подъездного видеонаблюдения (уличное пространство перед подъездом)/внутриподъездного видеонаблюдения; подготовка поверхности в независимости от материала к монтажу камеры; подключение к комбайнеру; юстировка, при необходимости установка (замена) видеокодера ПВН, установка конвертера, ПНР. Включает стоимость крепежных материалов и изделий.</t>
    </r>
    <r>
      <rPr>
        <b/>
        <sz val="12"/>
        <rFont val="Calibri"/>
        <family val="2"/>
        <charset val="204"/>
        <scheme val="minor"/>
      </rPr>
      <t xml:space="preserve"> Без прокладки и стоимости кабеля. Без стоимости оборудования. </t>
    </r>
    <r>
      <rPr>
        <sz val="12"/>
        <rFont val="Calibri"/>
        <family val="2"/>
        <charset val="204"/>
        <scheme val="minor"/>
      </rPr>
      <t>Оформление разрешительных документов, исполнительной документации.</t>
    </r>
  </si>
  <si>
    <r>
      <t>СМР, ПИР:  прочее не ограничиваясь перечисленным: установка крепежного кронштейна камеры на столбовой опоре,  установка, юстировка камеры,  заделка разъемов, подключение питания, ПНР (с учетом производства строительных и других работ вблизи объектов, находящихся под высоким напряжением, в том числе  в охранной зоне действующей воздушной линии электропередачи). Включает стоимость крепежных материалов и изделий.</t>
    </r>
    <r>
      <rPr>
        <b/>
        <sz val="12"/>
        <rFont val="Calibri"/>
        <family val="2"/>
        <charset val="204"/>
        <scheme val="minor"/>
      </rPr>
      <t xml:space="preserve"> Без прокладки и стоимости кабеля. Без стоимости оборудования.</t>
    </r>
    <r>
      <rPr>
        <sz val="12"/>
        <rFont val="Calibri"/>
        <family val="2"/>
        <charset val="204"/>
        <scheme val="minor"/>
      </rPr>
      <t xml:space="preserve"> Оформление разрешительных документов, исполнительной документации.</t>
    </r>
  </si>
  <si>
    <r>
      <t xml:space="preserve">СМР, ПИР:  прочее не ограничиваясь перечисленным:
- установку и крепление оборудования, включая установку блока питания/PoE адаптера ; 
- маркировку оборудования (согласно требованиям Заказчика); 
- юстировка направленной антенны; 
- включение тестирование согласно требованиям производителя оборудования, указанным в инструкции по монтажу; 
-пуско-наладочные работы, включая программирование точки;
</t>
    </r>
    <r>
      <rPr>
        <b/>
        <sz val="12"/>
        <rFont val="Calibri"/>
        <family val="2"/>
        <charset val="204"/>
        <scheme val="minor"/>
      </rPr>
      <t xml:space="preserve"> Без прокладки и стоимости кабеля. Без стоимости оборудования.</t>
    </r>
    <r>
      <rPr>
        <sz val="12"/>
        <rFont val="Calibri"/>
        <family val="2"/>
        <charset val="204"/>
        <scheme val="minor"/>
      </rPr>
      <t xml:space="preserve"> Оформление разрешительных документов, исполнительной документации.</t>
    </r>
  </si>
  <si>
    <r>
      <t xml:space="preserve">ПИР, СМР: разработка грунта в траншее, отвозка лишнего грунта, доставка песка, устройство постели из песка, прокладка и монтаж кабеля (включая вывод кабеля на стену/опору, ввод кабеля в здание по существующему каналу с пробивкой и заделкой герметизации, внутриобъектовые работы), покрытие кабеля кирпичом/плитами, засыпка траншеи песком,  стоимость кабеля, прокладка и стоимость опознавательной ленты, оплата подключений к существующим сетям, согласования, оформление договоров аренды на период строительства, рекультивация земель. </t>
    </r>
    <r>
      <rPr>
        <b/>
        <sz val="12"/>
        <rFont val="Calibri"/>
        <family val="2"/>
        <charset val="204"/>
        <scheme val="minor"/>
      </rPr>
      <t>Проведение всех измерений, оформление исполнительной документации.</t>
    </r>
    <r>
      <rPr>
        <sz val="12"/>
        <rFont val="Calibri"/>
        <family val="2"/>
        <charset val="204"/>
        <scheme val="minor"/>
      </rPr>
      <t xml:space="preserve">
</t>
    </r>
  </si>
  <si>
    <r>
      <rPr>
        <b/>
        <sz val="14"/>
        <rFont val="Calibri"/>
        <family val="2"/>
        <charset val="204"/>
        <scheme val="minor"/>
      </rPr>
      <t>Примечание:</t>
    </r>
    <r>
      <rPr>
        <sz val="12"/>
        <rFont val="Calibri"/>
        <family val="2"/>
        <charset val="204"/>
        <scheme val="minor"/>
      </rPr>
      <t xml:space="preserve">
</t>
    </r>
    <r>
      <rPr>
        <b/>
        <sz val="12"/>
        <rFont val="Calibri"/>
        <family val="2"/>
        <charset val="204"/>
        <scheme val="minor"/>
      </rPr>
      <t>Настоящие удельные расценки предназначены для формирования бюджета или начальной, максимальной цены (НМЦ) конкурса. 
Настоящие удельные расценки являются максимальными и могут быть изменены в сторону уменьшения на стадии формирования НМЦ или в результате проведения конкурентных процедур.
Величина стоимости кабеля с учётом ТЗР носит справочный характер и используется для исключения из Удельной стоимости за единицу в случае принятия решения об использовании давальческого кабеля РФ/МРФ.</t>
    </r>
  </si>
  <si>
    <r>
      <t xml:space="preserve">СМР, независимо от материалов поверхности, включая сопутствующие работы: подгонка длин, сборка и установка комплектующих, </t>
    </r>
    <r>
      <rPr>
        <b/>
        <sz val="12"/>
        <rFont val="Calibri"/>
        <family val="2"/>
        <charset val="204"/>
        <scheme val="minor"/>
      </rPr>
      <t>стоимость основных и крепежных материалов</t>
    </r>
    <r>
      <rPr>
        <sz val="12"/>
        <rFont val="Calibri"/>
        <family val="2"/>
        <charset val="204"/>
        <scheme val="minor"/>
      </rPr>
      <t>.</t>
    </r>
  </si>
  <si>
    <r>
      <t xml:space="preserve">СМР, независимо от материалов поверхности, включая сопутствующие работы: подгонка длин, сборка и установка комплектующих, </t>
    </r>
    <r>
      <rPr>
        <b/>
        <sz val="12"/>
        <rFont val="Calibri"/>
        <family val="2"/>
        <charset val="204"/>
        <scheme val="minor"/>
      </rPr>
      <t>стоимость основных и крепежных материалов.</t>
    </r>
  </si>
  <si>
    <r>
      <t>СМР, независимо от материалов поверхности, включая сопутствующие работы: подгонка длин,</t>
    </r>
    <r>
      <rPr>
        <b/>
        <sz val="12"/>
        <rFont val="Calibri"/>
        <family val="2"/>
        <charset val="204"/>
        <scheme val="minor"/>
      </rPr>
      <t xml:space="preserve"> стоимость основных и  крепежных материалов.</t>
    </r>
  </si>
  <si>
    <r>
      <t xml:space="preserve">СМР, независимо от материалов поверхности, включая сопутствующие работы: подгонка длин, </t>
    </r>
    <r>
      <rPr>
        <b/>
        <sz val="12"/>
        <rFont val="Calibri"/>
        <family val="2"/>
        <charset val="204"/>
        <scheme val="minor"/>
      </rPr>
      <t>стоимость основных и  крепежных материалов.</t>
    </r>
  </si>
  <si>
    <r>
      <t>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t>
    </r>
    <r>
      <rPr>
        <b/>
        <sz val="12"/>
        <rFont val="Calibri"/>
        <family val="2"/>
        <charset val="204"/>
        <scheme val="minor"/>
      </rPr>
      <t xml:space="preserve"> стоимость основных и  крепежных материалов. </t>
    </r>
  </si>
  <si>
    <t>5.20</t>
  </si>
  <si>
    <t>Подъём железобетонных/металлических запорных устройств большого веса на колодцах кабельной канализации сторонних владельцев</t>
  </si>
  <si>
    <t xml:space="preserve">Работы с привлечением специальных подъёмных устройств, манипулятора на базе грузового а/м. Монтаж/демонтаж запорного устройства по завершении СМР в ТК. </t>
  </si>
  <si>
    <t>Расценка только для Московского региона. Количество запорных устройств определяется согласованным рабочим проектом владельца ЛКС с отметкой о их наличии, либо иным документом.</t>
  </si>
  <si>
    <t xml:space="preserve"> -</t>
  </si>
  <si>
    <t>4.1.3</t>
  </si>
  <si>
    <t>Компенсация затрат по заключению договоров, получению и оплате счетов за инженерно-геодезические изыскания, нанесение красных линий, счетов за приёмку исполнительной документации с проведением контрольно-геодезической съёмки подземных коммуникаций</t>
  </si>
  <si>
    <t>Включает оплату всех счетов, визирование актов и прочей документации. Подтверждается предоставлением договора, счетов, п/п и актов оказанных услуг. Затраты компенсируются в рамках данного пункта по действующим тарифам Мосгоргеотрест/Мособлгеотрест, но не превышая 150 т.р./га., ширина полосы для заказа изысканий 50 метров. В случае, если заказываемый к изысканиям участок имеет площадь менее 0,25 га, стоимость приравнивается к удельной стоимости участка = 0,25 га, независимо от фактической площади.</t>
  </si>
  <si>
    <t>руб/га</t>
  </si>
  <si>
    <t xml:space="preserve">Расценка только для Московского региона. </t>
  </si>
  <si>
    <t>4.1.4</t>
  </si>
  <si>
    <t>Компенсация затрат по получению и оплате счетов за выдачу Технических Условий сторонних владельцев ЛКС, счетов за сопровождение работ с технической документацией сторонних владельцев ЛКС, счетов за услуги по экспертизе/согласованию проекта и ИД с владельцем сторонних ЛКС.</t>
  </si>
  <si>
    <t>Включает оплату всех счетов, визирование актов и прочей документации. Затраты компенсируются в рамках данного пункта по действующим тарифам владельцев ЛКС, но не превышая 100 т.р.</t>
  </si>
  <si>
    <t>Под портом 1-го каскада при строительстве ДРС понимается волокно выведенное и разваренное в ОРК для подключения сплиттера первого каскада в ОРК.</t>
  </si>
  <si>
    <t xml:space="preserve">Приложение № 1 Перечень расценок на "Проектирование и строительство сети доступа в Северо-Западном федеральном округе на территории Вологодского филиала ПАО «Ростелеком»".  </t>
  </si>
  <si>
    <t>НМЦ конкурс Вологда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</si>
</sst>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2">
    <numFmt numFmtId="41" formatCode="_-* #,##0_-;\-* #,##0_-;_-* &quot;-&quot;_-;_-@_-"/>
    <numFmt numFmtId="43" formatCode="_-* #,##0.00_-;\-* #,##0.00_-;_-* &quot;-&quot;??_-;_-@_-"/>
    <numFmt numFmtId="164" formatCode="_-* #,##0.00\ _₽_-;\-* #,##0.00\ _₽_-;_-* &quot;-&quot;??\ _₽_-;_-@_-"/>
    <numFmt numFmtId="165" formatCode="_-* #,##0&quot;р.&quot;_-;\-* #,##0&quot;р.&quot;_-;_-* &quot;-&quot;&quot;р.&quot;_-;_-@_-"/>
    <numFmt numFmtId="166" formatCode="_-* #,##0_р_._-;\-* #,##0_р_._-;_-* &quot;-&quot;_р_._-;_-@_-"/>
    <numFmt numFmtId="167" formatCode="_-* #,##0.00&quot;р.&quot;_-;\-* #,##0.00&quot;р.&quot;_-;_-* &quot;-&quot;??&quot;р.&quot;_-;_-@_-"/>
    <numFmt numFmtId="168" formatCode="_-* #,##0.00_р_._-;\-* #,##0.00_р_._-;_-* &quot;-&quot;??_р_._-;_-@_-"/>
    <numFmt numFmtId="169" formatCode="00\ 00\ 00"/>
    <numFmt numFmtId="170" formatCode="_(* #,##0_);_(* \(#,##0\);_(* &quot;-&quot;??_);_(@_)"/>
    <numFmt numFmtId="171" formatCode="_(&quot;$&quot;* #,##0_);_(&quot;$&quot;* \(#,##0\);_(&quot;$&quot;* &quot;-&quot;_);_(@_)"/>
    <numFmt numFmtId="172" formatCode="_(&quot;$&quot;* #,##0.00_);_(&quot;$&quot;* \(#,##0.00\);_(&quot;$&quot;* &quot;-&quot;??_);_(@_)"/>
    <numFmt numFmtId="173" formatCode="###\ ##\ ##"/>
    <numFmt numFmtId="174" formatCode="0_);\(0\)"/>
    <numFmt numFmtId="175" formatCode="_ &quot;$&quot;* #,##0.00_ ;_ &quot;$&quot;* \-#,##0.00_ ;_ &quot;$&quot;* &quot;-&quot;??_ ;_ @_ "/>
    <numFmt numFmtId="176" formatCode="d/m/yy"/>
    <numFmt numFmtId="177" formatCode="&quot;OS&quot;\ &quot;#&quot;\,&quot;#&quot;&quot;#&quot;0.00;[Red]\-&quot;OS&quot;\ &quot;#&quot;\,&quot;#&quot;&quot;#&quot;0.00"/>
    <numFmt numFmtId="178" formatCode="_ &quot;$&quot;* #,##0_ ;_ &quot;$&quot;* \-#,##0_ ;_ &quot;$&quot;* &quot;-&quot;_ ;_ @_ "/>
    <numFmt numFmtId="179" formatCode="#,##0;[Red]&quot;-&quot;#,##0"/>
    <numFmt numFmtId="180" formatCode="0.00_)"/>
    <numFmt numFmtId="181" formatCode="#,##0\ &quot;DM&quot;;\-#,##0\ &quot;DM&quot;"/>
    <numFmt numFmtId="182" formatCode="0.0000000000"/>
    <numFmt numFmtId="183" formatCode="_ * #,##0.00_ ;_ * \-#,##0.00_ ;_ * &quot;-&quot;??_ ;_ @_ "/>
    <numFmt numFmtId="184" formatCode="#,##0.00\ &quot;DM&quot;;\-#,##0.00\ &quot;DM&quot;"/>
    <numFmt numFmtId="185" formatCode="_ * #,##0_ ;_ * \-#,##0_ ;_ * &quot;-&quot;_ ;_ @_ "/>
    <numFmt numFmtId="186" formatCode="_(* #,##0.000_);_(* \(#,##0.000\);_(* &quot;-&quot;???_);_(@_)"/>
    <numFmt numFmtId="187" formatCode="&quot;$&quot;#,##0"/>
    <numFmt numFmtId="188" formatCode="_-* #,##0\ _k_r_-;\-* #,##0\ _k_r_-;_-* &quot;-&quot;\ _k_r_-;_-@_-"/>
    <numFmt numFmtId="189" formatCode="_-* #,##0.00\ _k_r_-;\-* #,##0.00\ _k_r_-;_-* &quot;-&quot;??\ _k_r_-;_-@_-"/>
    <numFmt numFmtId="190" formatCode="[$$-409]#,##0"/>
    <numFmt numFmtId="191" formatCode="_-* #,##0\ &quot;kr&quot;_-;\-* #,##0\ &quot;kr&quot;_-;_-* &quot;-&quot;\ &quot;kr&quot;_-;_-@_-"/>
    <numFmt numFmtId="192" formatCode="_-* #,##0.00\ &quot;kr&quot;_-;\-* #,##0.00\ &quot;kr&quot;_-;_-* &quot;-&quot;??\ &quot;kr&quot;_-;_-@_-"/>
    <numFmt numFmtId="193" formatCode="_-&quot;Ј&quot;* #,##0_-;\-&quot;Ј&quot;* #,##0_-;_-&quot;Ј&quot;* &quot;-&quot;_-;_-@_-"/>
    <numFmt numFmtId="194" formatCode="_-&quot;Ј&quot;* #,##0.00_-;\-&quot;Ј&quot;* #,##0.00_-;_-&quot;Ј&quot;* &quot;-&quot;??_-;_-@_-"/>
    <numFmt numFmtId="195" formatCode="#\ ##0_.\ &quot;zі&quot;\ 00\ &quot;gr&quot;;\(#\ ##0.00\z\і\)"/>
    <numFmt numFmtId="196" formatCode="_(* #,##0.00_);_(* \(#,##0.00\);_(* &quot;-&quot;??_);_(@_)"/>
    <numFmt numFmtId="197" formatCode="_-* #,##0.00_р_-;\-* #,##0.00_р_-;_-* &quot;-&quot;??_р_-;_-@_-"/>
    <numFmt numFmtId="198" formatCode="_(* #,##0_);_(* \(#,##0\);_(* &quot;-&quot;_);_(@_)"/>
    <numFmt numFmtId="199" formatCode="#,##0.000"/>
    <numFmt numFmtId="200" formatCode="0.000"/>
    <numFmt numFmtId="201" formatCode="#,##0.0000"/>
    <numFmt numFmtId="202" formatCode="#,##0.00\ _₽"/>
    <numFmt numFmtId="203" formatCode="000000"/>
  </numFmts>
  <fonts count="153">
    <font>
      <sz val="11"/>
      <color theme="1"/>
      <name val="Calibri"/>
      <family val="2"/>
      <charset val="204"/>
      <scheme val="minor"/>
    </font>
    <font>
      <sz val="11"/>
      <color theme="1"/>
      <name val="Calibri"/>
      <family val="2"/>
      <charset val="204"/>
      <scheme val="minor"/>
    </font>
    <font>
      <sz val="10"/>
      <name val="Arial Cyr"/>
      <charset val="204"/>
    </font>
    <font>
      <b/>
      <sz val="14"/>
      <name val="Times New Roman"/>
      <family val="1"/>
      <charset val="204"/>
    </font>
    <font>
      <sz val="11"/>
      <name val="Times New Roman"/>
      <family val="1"/>
      <charset val="204"/>
    </font>
    <font>
      <sz val="10"/>
      <name val="Times New Roman"/>
      <family val="1"/>
      <charset val="204"/>
    </font>
    <font>
      <b/>
      <sz val="10"/>
      <name val="Times New Roman"/>
      <family val="1"/>
      <charset val="204"/>
    </font>
    <font>
      <sz val="11"/>
      <color theme="1"/>
      <name val="Calibri"/>
      <family val="2"/>
      <scheme val="minor"/>
    </font>
    <font>
      <b/>
      <sz val="10"/>
      <name val="Arial Cyr"/>
      <family val="2"/>
      <charset val="204"/>
    </font>
    <font>
      <sz val="10"/>
      <name val="Arial"/>
      <family val="2"/>
      <charset val="204"/>
    </font>
    <font>
      <sz val="10"/>
      <name val="Helv"/>
    </font>
    <font>
      <sz val="10"/>
      <name val="Helv"/>
      <charset val="204"/>
    </font>
    <font>
      <sz val="12"/>
      <name val="Times New Roman"/>
      <family val="1"/>
    </font>
    <font>
      <b/>
      <i/>
      <sz val="10"/>
      <name val="Arial Cyr"/>
      <family val="2"/>
      <charset val="204"/>
    </font>
    <font>
      <sz val="10"/>
      <name val="Courier"/>
      <family val="3"/>
    </font>
    <font>
      <sz val="11"/>
      <color indexed="8"/>
      <name val="Calibri"/>
      <family val="2"/>
      <charset val="204"/>
    </font>
    <font>
      <b/>
      <i/>
      <sz val="16"/>
      <name val="Times New Roman Cyr"/>
      <family val="1"/>
      <charset val="204"/>
    </font>
    <font>
      <b/>
      <i/>
      <sz val="10"/>
      <color indexed="9"/>
      <name val="Arial"/>
      <family val="2"/>
      <charset val="204"/>
    </font>
    <font>
      <sz val="10"/>
      <name val="Arial Cyr"/>
      <family val="2"/>
      <charset val="204"/>
    </font>
    <font>
      <b/>
      <i/>
      <u val="double"/>
      <sz val="14"/>
      <name val="Times New Roman Cyr"/>
      <family val="1"/>
      <charset val="204"/>
    </font>
    <font>
      <sz val="11"/>
      <color indexed="9"/>
      <name val="Calibri"/>
      <family val="2"/>
      <charset val="204"/>
    </font>
    <font>
      <sz val="10"/>
      <color indexed="12"/>
      <name val="Arial"/>
      <family val="2"/>
      <charset val="204"/>
    </font>
    <font>
      <sz val="11"/>
      <name val="Arial"/>
      <family val="2"/>
      <charset val="204"/>
    </font>
    <font>
      <u/>
      <sz val="10"/>
      <color indexed="12"/>
      <name val="Arial Cyr"/>
      <charset val="204"/>
    </font>
    <font>
      <b/>
      <sz val="10"/>
      <name val="Arial"/>
      <family val="2"/>
    </font>
    <font>
      <sz val="11"/>
      <color indexed="16"/>
      <name val="Calibri"/>
      <family val="2"/>
      <charset val="204"/>
    </font>
    <font>
      <b/>
      <sz val="10"/>
      <name val="Arial"/>
      <family val="2"/>
      <charset val="204"/>
    </font>
    <font>
      <b/>
      <sz val="11"/>
      <color indexed="9"/>
      <name val="Calibri"/>
      <family val="2"/>
      <charset val="204"/>
    </font>
    <font>
      <sz val="10"/>
      <color indexed="8"/>
      <name val="Arial"/>
      <family val="2"/>
      <charset val="204"/>
    </font>
    <font>
      <b/>
      <sz val="11"/>
      <color indexed="8"/>
      <name val="Calibri"/>
      <family val="2"/>
      <charset val="204"/>
    </font>
    <font>
      <b/>
      <sz val="8"/>
      <name val="Times New Roman"/>
      <family val="1"/>
      <charset val="204"/>
    </font>
    <font>
      <sz val="10"/>
      <color indexed="9"/>
      <name val="Arial"/>
      <family val="2"/>
    </font>
    <font>
      <sz val="11"/>
      <color indexed="17"/>
      <name val="Calibri"/>
      <family val="2"/>
      <charset val="204"/>
    </font>
    <font>
      <b/>
      <sz val="15"/>
      <color indexed="62"/>
      <name val="Calibri"/>
      <family val="2"/>
      <charset val="204"/>
    </font>
    <font>
      <b/>
      <sz val="13"/>
      <color indexed="62"/>
      <name val="Calibri"/>
      <family val="2"/>
      <charset val="204"/>
    </font>
    <font>
      <b/>
      <sz val="11"/>
      <color indexed="62"/>
      <name val="Calibri"/>
      <family val="2"/>
      <charset val="204"/>
    </font>
    <font>
      <sz val="9.75"/>
      <name val="Arial"/>
      <family val="2"/>
      <charset val="204"/>
    </font>
    <font>
      <b/>
      <sz val="18"/>
      <name val="Times New Roman"/>
      <family val="1"/>
      <charset val="204"/>
    </font>
    <font>
      <sz val="14"/>
      <name val="Times New Roman"/>
      <family val="1"/>
      <charset val="204"/>
    </font>
    <font>
      <b/>
      <sz val="9.75"/>
      <name val="Arial"/>
      <family val="2"/>
    </font>
    <font>
      <u/>
      <sz val="10"/>
      <color indexed="4"/>
      <name val="Tahoma"/>
      <family val="2"/>
      <charset val="204"/>
    </font>
    <font>
      <sz val="11"/>
      <color indexed="62"/>
      <name val="Calibri"/>
      <family val="2"/>
      <charset val="204"/>
    </font>
    <font>
      <sz val="8"/>
      <name val="Arial"/>
      <family val="2"/>
      <charset val="204"/>
    </font>
    <font>
      <b/>
      <sz val="8"/>
      <name val="Arial Narrow"/>
      <family val="2"/>
    </font>
    <font>
      <sz val="10"/>
      <name val="MS Sans Serif"/>
      <family val="2"/>
      <charset val="204"/>
    </font>
    <font>
      <b/>
      <sz val="10"/>
      <color indexed="12"/>
      <name val="Arial Cyr"/>
      <family val="2"/>
      <charset val="204"/>
    </font>
    <font>
      <sz val="8"/>
      <color indexed="9"/>
      <name val="MS Sans Serif"/>
      <family val="2"/>
      <charset val="204"/>
    </font>
    <font>
      <sz val="11"/>
      <color indexed="53"/>
      <name val="Calibri"/>
      <family val="2"/>
      <charset val="204"/>
    </font>
    <font>
      <sz val="11"/>
      <color indexed="60"/>
      <name val="Calibri"/>
      <family val="2"/>
      <charset val="204"/>
    </font>
    <font>
      <b/>
      <i/>
      <sz val="16"/>
      <name val="Helv"/>
      <charset val="204"/>
    </font>
    <font>
      <sz val="9"/>
      <name val="Times New Roman Cyr"/>
      <family val="1"/>
      <charset val="204"/>
    </font>
    <font>
      <i/>
      <sz val="10"/>
      <name val="Times New Roman"/>
      <family val="1"/>
      <charset val="204"/>
    </font>
    <font>
      <b/>
      <sz val="11"/>
      <color indexed="63"/>
      <name val="Calibri"/>
      <family val="2"/>
      <charset val="204"/>
    </font>
    <font>
      <b/>
      <sz val="14"/>
      <name val="Arial"/>
      <family val="2"/>
    </font>
    <font>
      <b/>
      <i/>
      <sz val="10"/>
      <name val="Arial"/>
      <family val="2"/>
      <charset val="204"/>
    </font>
    <font>
      <u/>
      <sz val="10"/>
      <color indexed="4"/>
      <name val="Arial"/>
      <family val="2"/>
      <charset val="204"/>
    </font>
    <font>
      <sz val="10"/>
      <color indexed="8"/>
      <name val="Times New Roman"/>
      <family val="1"/>
      <charset val="204"/>
    </font>
    <font>
      <b/>
      <sz val="18"/>
      <color indexed="62"/>
      <name val="Cambria"/>
      <family val="2"/>
      <charset val="204"/>
    </font>
    <font>
      <sz val="10"/>
      <name val="NTHelvetica/Cyrillic"/>
      <charset val="204"/>
    </font>
    <font>
      <b/>
      <i/>
      <sz val="10"/>
      <name val="Times New Roman"/>
      <family val="1"/>
    </font>
    <font>
      <b/>
      <sz val="11"/>
      <color indexed="63"/>
      <name val="Arial"/>
      <family val="2"/>
    </font>
    <font>
      <b/>
      <sz val="10"/>
      <name val="Times New Roman"/>
      <family val="1"/>
    </font>
    <font>
      <sz val="11"/>
      <color indexed="10"/>
      <name val="Calibri"/>
      <family val="2"/>
      <charset val="204"/>
    </font>
    <font>
      <sz val="10"/>
      <name val="Arial"/>
      <family val="2"/>
    </font>
    <font>
      <b/>
      <sz val="11"/>
      <color indexed="52"/>
      <name val="Calibri"/>
      <family val="2"/>
      <charset val="204"/>
    </font>
    <font>
      <b/>
      <sz val="15"/>
      <color indexed="56"/>
      <name val="Calibri"/>
      <family val="2"/>
      <charset val="204"/>
    </font>
    <font>
      <b/>
      <sz val="13"/>
      <color indexed="56"/>
      <name val="Calibri"/>
      <family val="2"/>
      <charset val="204"/>
    </font>
    <font>
      <b/>
      <sz val="11"/>
      <color indexed="56"/>
      <name val="Calibri"/>
      <family val="2"/>
      <charset val="204"/>
    </font>
    <font>
      <b/>
      <sz val="9"/>
      <name val="Arial"/>
      <family val="2"/>
    </font>
    <font>
      <b/>
      <sz val="11"/>
      <name val="Arial"/>
      <family val="2"/>
    </font>
    <font>
      <b/>
      <i/>
      <u/>
      <sz val="11"/>
      <name val="Arial Cyr"/>
      <family val="2"/>
      <charset val="204"/>
    </font>
    <font>
      <b/>
      <sz val="18"/>
      <color indexed="56"/>
      <name val="Cambria"/>
      <family val="2"/>
      <charset val="204"/>
    </font>
    <font>
      <sz val="10"/>
      <color theme="1"/>
      <name val="Arial"/>
      <family val="2"/>
      <charset val="204"/>
    </font>
    <font>
      <sz val="12"/>
      <name val="Times New Roman"/>
      <family val="1"/>
      <charset val="204"/>
    </font>
    <font>
      <sz val="11"/>
      <color indexed="20"/>
      <name val="Calibri"/>
      <family val="2"/>
      <charset val="204"/>
    </font>
    <font>
      <i/>
      <sz val="11"/>
      <color indexed="23"/>
      <name val="Calibri"/>
      <family val="2"/>
      <charset val="204"/>
    </font>
    <font>
      <b/>
      <sz val="11"/>
      <name val="Arial Cyr"/>
      <family val="2"/>
      <charset val="204"/>
    </font>
    <font>
      <sz val="10"/>
      <name val="Times New Roman"/>
      <family val="1"/>
    </font>
    <font>
      <sz val="10"/>
      <name val="Courier New CYR"/>
      <charset val="204"/>
    </font>
    <font>
      <sz val="10"/>
      <name val="宋体"/>
      <charset val="134"/>
    </font>
    <font>
      <sz val="12"/>
      <color theme="1"/>
      <name val="Calibri"/>
      <family val="2"/>
      <charset val="204"/>
      <scheme val="minor"/>
    </font>
    <font>
      <b/>
      <sz val="11"/>
      <color theme="1"/>
      <name val="Calibri"/>
      <family val="2"/>
      <charset val="204"/>
      <scheme val="minor"/>
    </font>
    <font>
      <sz val="10"/>
      <color theme="1"/>
      <name val="Calibri"/>
      <family val="2"/>
      <charset val="204"/>
      <scheme val="minor"/>
    </font>
    <font>
      <b/>
      <sz val="12"/>
      <name val="Calibri"/>
      <family val="2"/>
      <charset val="204"/>
      <scheme val="minor"/>
    </font>
    <font>
      <sz val="12"/>
      <name val="Calibri"/>
      <family val="2"/>
      <charset val="204"/>
      <scheme val="minor"/>
    </font>
    <font>
      <sz val="12"/>
      <color theme="1"/>
      <name val="Times New Roman"/>
      <family val="1"/>
      <charset val="204"/>
    </font>
    <font>
      <sz val="12"/>
      <color rgb="FFFF0000"/>
      <name val="Calibri"/>
      <family val="2"/>
      <charset val="204"/>
      <scheme val="minor"/>
    </font>
    <font>
      <b/>
      <sz val="12"/>
      <color theme="1"/>
      <name val="Calibri"/>
      <family val="2"/>
      <charset val="204"/>
      <scheme val="minor"/>
    </font>
    <font>
      <b/>
      <sz val="14"/>
      <color theme="1"/>
      <name val="Calibri"/>
      <family val="2"/>
      <charset val="204"/>
      <scheme val="minor"/>
    </font>
    <font>
      <b/>
      <sz val="12"/>
      <color rgb="FFFF0000"/>
      <name val="Calibri"/>
      <family val="2"/>
      <charset val="204"/>
      <scheme val="minor"/>
    </font>
    <font>
      <b/>
      <sz val="16"/>
      <color theme="1"/>
      <name val="Times New Roman"/>
      <family val="1"/>
      <charset val="204"/>
    </font>
    <font>
      <b/>
      <sz val="12"/>
      <color theme="1"/>
      <name val="Times New Roman"/>
      <family val="1"/>
      <charset val="204"/>
    </font>
    <font>
      <b/>
      <sz val="14"/>
      <color rgb="FFFF0000"/>
      <name val="Calibri"/>
      <family val="2"/>
      <charset val="204"/>
      <scheme val="minor"/>
    </font>
    <font>
      <sz val="12"/>
      <color rgb="FF0000FF"/>
      <name val="Calibri"/>
      <family val="2"/>
      <charset val="204"/>
      <scheme val="minor"/>
    </font>
    <font>
      <b/>
      <sz val="14"/>
      <name val="Calibri"/>
      <family val="2"/>
      <charset val="204"/>
      <scheme val="minor"/>
    </font>
    <font>
      <b/>
      <sz val="12"/>
      <color rgb="FF0000FF"/>
      <name val="Calibri"/>
      <family val="2"/>
      <charset val="204"/>
      <scheme val="minor"/>
    </font>
    <font>
      <sz val="12"/>
      <color rgb="FF000000"/>
      <name val="Calibri"/>
      <family val="2"/>
      <charset val="204"/>
      <scheme val="minor"/>
    </font>
    <font>
      <b/>
      <sz val="14"/>
      <color rgb="FF000000"/>
      <name val="Calibri"/>
      <family val="2"/>
      <charset val="204"/>
      <scheme val="minor"/>
    </font>
    <font>
      <b/>
      <sz val="12"/>
      <color rgb="FF000000"/>
      <name val="Calibri"/>
      <family val="2"/>
      <charset val="204"/>
      <scheme val="minor"/>
    </font>
    <font>
      <sz val="12"/>
      <color indexed="10"/>
      <name val="Calibri"/>
      <family val="2"/>
      <charset val="204"/>
      <scheme val="minor"/>
    </font>
    <font>
      <sz val="12"/>
      <color indexed="8"/>
      <name val="Calibri"/>
      <family val="2"/>
      <charset val="204"/>
      <scheme val="minor"/>
    </font>
    <font>
      <b/>
      <sz val="8"/>
      <color theme="1"/>
      <name val="Calibri"/>
      <family val="2"/>
      <charset val="204"/>
    </font>
    <font>
      <b/>
      <sz val="8"/>
      <color rgb="FFFF0000"/>
      <name val="Calibri"/>
      <family val="2"/>
      <charset val="204"/>
    </font>
    <font>
      <b/>
      <sz val="8"/>
      <color rgb="FF000000"/>
      <name val="Calibri"/>
      <family val="2"/>
      <charset val="204"/>
    </font>
    <font>
      <sz val="8"/>
      <color theme="1"/>
      <name val="Calibri"/>
      <family val="2"/>
      <charset val="204"/>
    </font>
    <font>
      <sz val="8"/>
      <color rgb="FF000000"/>
      <name val="Calibri"/>
      <family val="2"/>
      <charset val="204"/>
    </font>
    <font>
      <b/>
      <sz val="8"/>
      <color rgb="FF0070C0"/>
      <name val="Calibri"/>
      <family val="2"/>
      <charset val="204"/>
    </font>
    <font>
      <b/>
      <sz val="8"/>
      <name val="Calibri"/>
      <family val="2"/>
      <charset val="204"/>
    </font>
    <font>
      <sz val="11"/>
      <color theme="1"/>
      <name val="Calibri"/>
      <family val="2"/>
      <charset val="204"/>
    </font>
    <font>
      <sz val="12"/>
      <color theme="1"/>
      <name val="Calibri"/>
      <family val="2"/>
      <charset val="204"/>
    </font>
    <font>
      <sz val="10"/>
      <name val="Calibri"/>
      <family val="2"/>
      <charset val="204"/>
      <scheme val="minor"/>
    </font>
    <font>
      <sz val="12"/>
      <color rgb="FF000000"/>
      <name val="Calibri"/>
      <family val="2"/>
      <charset val="204"/>
    </font>
    <font>
      <sz val="12"/>
      <color rgb="FFFF0000"/>
      <name val="Calibri"/>
      <family val="2"/>
      <charset val="204"/>
    </font>
    <font>
      <b/>
      <sz val="9"/>
      <color theme="1"/>
      <name val="Times New Roman"/>
      <family val="1"/>
      <charset val="204"/>
    </font>
    <font>
      <sz val="9"/>
      <color theme="1"/>
      <name val="Times New Roman"/>
      <family val="1"/>
      <charset val="204"/>
    </font>
    <font>
      <sz val="11"/>
      <color rgb="FFFF0000"/>
      <name val="Calibri"/>
      <family val="2"/>
      <charset val="204"/>
      <scheme val="minor"/>
    </font>
    <font>
      <b/>
      <sz val="12"/>
      <color rgb="FF0070C0"/>
      <name val="Calibri"/>
      <family val="2"/>
      <charset val="204"/>
      <scheme val="minor"/>
    </font>
    <font>
      <sz val="11"/>
      <name val="Calibri"/>
      <family val="2"/>
      <charset val="204"/>
      <scheme val="minor"/>
    </font>
    <font>
      <sz val="48"/>
      <color theme="1"/>
      <name val="Times New Roman"/>
      <family val="1"/>
      <charset val="204"/>
    </font>
    <font>
      <b/>
      <sz val="18"/>
      <color rgb="FFFF0000"/>
      <name val="Calibri"/>
      <family val="2"/>
      <charset val="204"/>
      <scheme val="minor"/>
    </font>
    <font>
      <b/>
      <sz val="18"/>
      <color theme="1"/>
      <name val="Calibri"/>
      <family val="2"/>
      <charset val="204"/>
      <scheme val="minor"/>
    </font>
    <font>
      <sz val="20"/>
      <color theme="1"/>
      <name val="Calibri"/>
      <family val="2"/>
      <charset val="204"/>
      <scheme val="minor"/>
    </font>
    <font>
      <b/>
      <sz val="20"/>
      <color theme="1"/>
      <name val="Calibri"/>
      <family val="2"/>
      <charset val="204"/>
      <scheme val="minor"/>
    </font>
    <font>
      <b/>
      <sz val="16"/>
      <color theme="1"/>
      <name val="Calibri"/>
      <family val="2"/>
      <charset val="204"/>
      <scheme val="minor"/>
    </font>
    <font>
      <b/>
      <sz val="12"/>
      <color rgb="FF002060"/>
      <name val="Calibri"/>
      <family val="2"/>
      <charset val="204"/>
      <scheme val="minor"/>
    </font>
    <font>
      <b/>
      <sz val="18"/>
      <color theme="1"/>
      <name val="Times New Roman"/>
      <family val="1"/>
      <charset val="204"/>
    </font>
    <font>
      <b/>
      <sz val="13"/>
      <color rgb="FFFF0000"/>
      <name val="Calibri"/>
      <family val="2"/>
      <charset val="204"/>
      <scheme val="minor"/>
    </font>
    <font>
      <b/>
      <sz val="20"/>
      <color rgb="FFFF0000"/>
      <name val="Calibri"/>
      <family val="2"/>
      <charset val="204"/>
      <scheme val="minor"/>
    </font>
    <font>
      <i/>
      <sz val="12"/>
      <color theme="1"/>
      <name val="Times New Roman"/>
      <family val="1"/>
      <charset val="204"/>
    </font>
    <font>
      <b/>
      <sz val="12"/>
      <color theme="1"/>
      <name val="Calibri"/>
      <family val="2"/>
      <charset val="204"/>
    </font>
    <font>
      <b/>
      <sz val="12"/>
      <name val="Arial"/>
      <family val="2"/>
      <charset val="204"/>
    </font>
    <font>
      <sz val="8"/>
      <color indexed="81"/>
      <name val="Tahoma"/>
      <family val="2"/>
      <charset val="204"/>
    </font>
    <font>
      <b/>
      <sz val="11"/>
      <color theme="0"/>
      <name val="Calibri"/>
      <family val="2"/>
      <charset val="204"/>
      <scheme val="minor"/>
    </font>
    <font>
      <b/>
      <sz val="11"/>
      <color rgb="FFFF0000"/>
      <name val="Calibri"/>
      <family val="2"/>
      <charset val="204"/>
      <scheme val="minor"/>
    </font>
    <font>
      <u/>
      <sz val="11"/>
      <color theme="10"/>
      <name val="Calibri"/>
      <family val="2"/>
      <charset val="204"/>
      <scheme val="minor"/>
    </font>
    <font>
      <sz val="16"/>
      <color theme="1"/>
      <name val="Calibri"/>
      <family val="2"/>
      <charset val="204"/>
      <scheme val="minor"/>
    </font>
    <font>
      <sz val="11"/>
      <color rgb="FF000000"/>
      <name val="Calibri"/>
      <family val="2"/>
      <charset val="204"/>
    </font>
    <font>
      <sz val="9"/>
      <name val="Arial"/>
      <family val="2"/>
      <charset val="204"/>
    </font>
    <font>
      <i/>
      <sz val="10"/>
      <name val="Arial"/>
      <family val="2"/>
      <charset val="204"/>
    </font>
    <font>
      <i/>
      <sz val="8"/>
      <name val="Arial"/>
      <family val="2"/>
      <charset val="204"/>
    </font>
    <font>
      <b/>
      <sz val="8"/>
      <name val="Arial"/>
      <family val="2"/>
      <charset val="204"/>
    </font>
    <font>
      <b/>
      <sz val="9"/>
      <name val="Arial"/>
      <family val="2"/>
      <charset val="204"/>
    </font>
    <font>
      <i/>
      <sz val="7"/>
      <name val="Arial"/>
      <family val="2"/>
      <charset val="204"/>
    </font>
    <font>
      <b/>
      <i/>
      <sz val="6"/>
      <name val="Arial"/>
      <family val="2"/>
      <charset val="204"/>
    </font>
    <font>
      <i/>
      <sz val="9"/>
      <name val="Arial"/>
      <family val="2"/>
      <charset val="204"/>
    </font>
    <font>
      <sz val="16"/>
      <color theme="1"/>
      <name val="Times New Roman"/>
      <family val="1"/>
      <charset val="204"/>
    </font>
    <font>
      <sz val="14"/>
      <name val="Calibri"/>
      <family val="2"/>
      <charset val="204"/>
      <scheme val="minor"/>
    </font>
    <font>
      <u/>
      <sz val="12"/>
      <name val="Calibri"/>
      <family val="2"/>
      <charset val="204"/>
      <scheme val="minor"/>
    </font>
    <font>
      <sz val="12"/>
      <name val="Calibri"/>
      <family val="2"/>
      <charset val="204"/>
    </font>
    <font>
      <b/>
      <sz val="12"/>
      <name val="Calibri"/>
      <family val="2"/>
      <charset val="204"/>
    </font>
    <font>
      <b/>
      <sz val="12"/>
      <color theme="5" tint="0.59999389629810485"/>
      <name val="Calibri"/>
      <family val="2"/>
      <charset val="204"/>
      <scheme val="minor"/>
    </font>
    <font>
      <sz val="9"/>
      <color rgb="FF000000"/>
      <name val="Times New Roman"/>
      <family val="1"/>
      <charset val="204"/>
    </font>
    <font>
      <b/>
      <sz val="16"/>
      <name val="Times New Roman"/>
      <family val="1"/>
      <charset val="204"/>
    </font>
  </fonts>
  <fills count="92">
    <fill>
      <patternFill patternType="none"/>
    </fill>
    <fill>
      <patternFill patternType="gray125"/>
    </fill>
    <fill>
      <patternFill patternType="solid">
        <fgColor indexed="22"/>
        <bgColor indexed="64"/>
      </patternFill>
    </fill>
    <fill>
      <patternFill patternType="solid">
        <fgColor indexed="10"/>
        <bgColor indexed="64"/>
      </patternFill>
    </fill>
    <fill>
      <patternFill patternType="solid">
        <fgColor indexed="11"/>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4"/>
        <bgColor indexed="54"/>
      </patternFill>
    </fill>
    <fill>
      <patternFill patternType="solid">
        <fgColor indexed="31"/>
        <bgColor indexed="31"/>
      </patternFill>
    </fill>
    <fill>
      <patternFill patternType="solid">
        <fgColor indexed="44"/>
        <bgColor indexed="44"/>
      </patternFill>
    </fill>
    <fill>
      <patternFill patternType="solid">
        <fgColor indexed="25"/>
        <bgColor indexed="25"/>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49"/>
        <bgColor indexed="49"/>
      </patternFill>
    </fill>
    <fill>
      <patternFill patternType="solid">
        <fgColor indexed="27"/>
        <bgColor indexed="27"/>
      </patternFill>
    </fill>
    <fill>
      <patternFill patternType="solid">
        <fgColor indexed="52"/>
        <bgColor indexed="52"/>
      </patternFill>
    </fill>
    <fill>
      <patternFill patternType="solid">
        <fgColor indexed="47"/>
        <bgColor indexed="47"/>
      </patternFill>
    </fill>
    <fill>
      <patternFill patternType="solid">
        <fgColor indexed="65"/>
        <bgColor indexed="8"/>
      </patternFill>
    </fill>
    <fill>
      <patternFill patternType="solid">
        <fgColor indexed="11"/>
        <bgColor indexed="8"/>
      </patternFill>
    </fill>
    <fill>
      <patternFill patternType="solid">
        <fgColor indexed="45"/>
        <bgColor indexed="45"/>
      </patternFill>
    </fill>
    <fill>
      <patternFill patternType="solid">
        <fgColor indexed="41"/>
        <bgColor indexed="8"/>
      </patternFill>
    </fill>
    <fill>
      <patternFill patternType="solid">
        <fgColor indexed="41"/>
        <bgColor indexed="64"/>
      </patternFill>
    </fill>
    <fill>
      <patternFill patternType="solid">
        <fgColor indexed="44"/>
        <bgColor indexed="64"/>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9"/>
        <bgColor indexed="64"/>
      </patternFill>
    </fill>
    <fill>
      <patternFill patternType="solid">
        <fgColor indexed="10"/>
        <bgColor indexed="8"/>
      </patternFill>
    </fill>
    <fill>
      <patternFill patternType="solid">
        <fgColor indexed="65"/>
        <bgColor indexed="64"/>
      </patternFill>
    </fill>
    <fill>
      <patternFill patternType="lightGray"/>
    </fill>
    <fill>
      <patternFill patternType="gray0625"/>
    </fill>
    <fill>
      <patternFill patternType="solid">
        <fgColor indexed="13"/>
        <bgColor indexed="8"/>
      </patternFill>
    </fill>
    <fill>
      <patternFill patternType="solid">
        <fgColor indexed="26"/>
        <bgColor indexed="64"/>
      </patternFill>
    </fill>
    <fill>
      <patternFill patternType="solid">
        <fgColor indexed="43"/>
        <bgColor indexed="8"/>
      </patternFill>
    </fill>
    <fill>
      <patternFill patternType="solid">
        <fgColor indexed="22"/>
        <bgColor indexed="8"/>
      </patternFill>
    </fill>
    <fill>
      <patternFill patternType="solid">
        <fgColor indexed="23"/>
        <bgColor indexed="64"/>
      </patternFill>
    </fill>
    <fill>
      <patternFill patternType="solid">
        <fgColor indexed="43"/>
        <bgColor indexed="43"/>
      </patternFill>
    </fill>
    <fill>
      <patternFill patternType="solid">
        <fgColor indexed="9"/>
        <bgColor indexed="9"/>
      </patternFill>
    </fill>
    <fill>
      <patternFill patternType="solid">
        <fgColor indexed="52"/>
        <bgColor indexed="64"/>
      </patternFill>
    </fill>
    <fill>
      <patternFill patternType="solid">
        <fgColor indexed="43"/>
      </patternFill>
    </fill>
    <fill>
      <patternFill patternType="solid">
        <fgColor indexed="9"/>
      </patternFill>
    </fill>
    <fill>
      <patternFill patternType="solid">
        <fgColor indexed="58"/>
        <bgColor indexed="64"/>
      </patternFill>
    </fill>
    <fill>
      <patternFill patternType="solid">
        <fgColor indexed="9"/>
        <bgColor indexed="8"/>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26"/>
      </patternFill>
    </fill>
    <fill>
      <patternFill patternType="solid">
        <fgColor indexed="43"/>
        <bgColor indexed="57"/>
      </patternFill>
    </fill>
    <fill>
      <patternFill patternType="solid">
        <fgColor rgb="FFFFFF00"/>
        <bgColor indexed="64"/>
      </patternFill>
    </fill>
    <fill>
      <patternFill patternType="solid">
        <fgColor theme="9" tint="0.79998168889431442"/>
        <bgColor indexed="64"/>
      </patternFill>
    </fill>
    <fill>
      <patternFill patternType="solid">
        <fgColor rgb="FFCCECFF"/>
        <bgColor indexed="64"/>
      </patternFill>
    </fill>
    <fill>
      <patternFill patternType="solid">
        <fgColor theme="7" tint="0.79998168889431442"/>
        <bgColor indexed="64"/>
      </patternFill>
    </fill>
    <fill>
      <patternFill patternType="solid">
        <fgColor rgb="FFCCFFFF"/>
        <bgColor indexed="64"/>
      </patternFill>
    </fill>
    <fill>
      <patternFill patternType="solid">
        <fgColor rgb="FFFFC000"/>
        <bgColor indexed="64"/>
      </patternFill>
    </fill>
    <fill>
      <patternFill patternType="solid">
        <fgColor theme="0"/>
        <bgColor indexed="64"/>
      </patternFill>
    </fill>
    <fill>
      <patternFill patternType="solid">
        <fgColor theme="3" tint="0.79998168889431442"/>
        <bgColor indexed="64"/>
      </patternFill>
    </fill>
    <fill>
      <patternFill patternType="solid">
        <fgColor theme="6" tint="0.59999389629810485"/>
        <bgColor indexed="64"/>
      </patternFill>
    </fill>
    <fill>
      <patternFill patternType="solid">
        <fgColor theme="8" tint="0.59999389629810485"/>
        <bgColor indexed="64"/>
      </patternFill>
    </fill>
    <fill>
      <patternFill patternType="solid">
        <fgColor rgb="FF92D050"/>
        <bgColor indexed="64"/>
      </patternFill>
    </fill>
    <fill>
      <patternFill patternType="solid">
        <fgColor rgb="FF00B0F0"/>
        <bgColor indexed="64"/>
      </patternFill>
    </fill>
    <fill>
      <patternFill patternType="solid">
        <fgColor rgb="FF8DB4E2"/>
        <bgColor indexed="64"/>
      </patternFill>
    </fill>
    <fill>
      <patternFill patternType="solid">
        <fgColor rgb="FF95B3D7"/>
        <bgColor indexed="64"/>
      </patternFill>
    </fill>
    <fill>
      <patternFill patternType="solid">
        <fgColor theme="7" tint="0.59999389629810485"/>
        <bgColor indexed="64"/>
      </patternFill>
    </fill>
    <fill>
      <patternFill patternType="solid">
        <fgColor theme="4" tint="0.39997558519241921"/>
        <bgColor indexed="64"/>
      </patternFill>
    </fill>
    <fill>
      <patternFill patternType="solid">
        <fgColor theme="3" tint="0.59999389629810485"/>
        <bgColor indexed="64"/>
      </patternFill>
    </fill>
    <fill>
      <patternFill patternType="solid">
        <fgColor theme="0" tint="-4.9989318521683403E-2"/>
        <bgColor indexed="64"/>
      </patternFill>
    </fill>
    <fill>
      <patternFill patternType="solid">
        <fgColor rgb="FF00FF00"/>
        <bgColor indexed="64"/>
      </patternFill>
    </fill>
    <fill>
      <patternFill patternType="solid">
        <fgColor rgb="FFCCFFCC"/>
        <bgColor indexed="64"/>
      </patternFill>
    </fill>
    <fill>
      <patternFill patternType="solid">
        <fgColor theme="6" tint="0.79998168889431442"/>
        <bgColor indexed="64"/>
      </patternFill>
    </fill>
    <fill>
      <patternFill patternType="solid">
        <fgColor theme="9" tint="0.39997558519241921"/>
        <bgColor indexed="64"/>
      </patternFill>
    </fill>
    <fill>
      <patternFill patternType="solid">
        <fgColor theme="8" tint="0.79998168889431442"/>
        <bgColor indexed="64"/>
      </patternFill>
    </fill>
    <fill>
      <patternFill patternType="solid">
        <fgColor theme="9" tint="0.59999389629810485"/>
        <bgColor indexed="64"/>
      </patternFill>
    </fill>
    <fill>
      <patternFill patternType="solid">
        <fgColor theme="0" tint="-0.14999847407452621"/>
        <bgColor indexed="64"/>
      </patternFill>
    </fill>
    <fill>
      <patternFill patternType="solid">
        <fgColor theme="6" tint="0.39997558519241921"/>
        <bgColor indexed="64"/>
      </patternFill>
    </fill>
    <fill>
      <patternFill patternType="solid">
        <fgColor rgb="FFFBCBA3"/>
        <bgColor indexed="64"/>
      </patternFill>
    </fill>
  </fills>
  <borders count="6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hair">
        <color indexed="64"/>
      </right>
      <top style="hair">
        <color indexed="64"/>
      </top>
      <bottom style="hair">
        <color indexed="64"/>
      </bottom>
      <diagonal/>
    </border>
    <border>
      <left style="double">
        <color indexed="64"/>
      </left>
      <right style="double">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style="thin">
        <color indexed="64"/>
      </right>
      <top style="medium">
        <color indexed="64"/>
      </top>
      <bottom style="medium">
        <color indexed="64"/>
      </bottom>
      <diagonal/>
    </border>
    <border>
      <left style="double">
        <color indexed="63"/>
      </left>
      <right style="double">
        <color indexed="63"/>
      </right>
      <top style="double">
        <color indexed="63"/>
      </top>
      <bottom style="double">
        <color indexed="63"/>
      </bottom>
      <diagonal/>
    </border>
    <border>
      <left style="thin">
        <color indexed="8"/>
      </left>
      <right style="thin">
        <color indexed="8"/>
      </right>
      <top style="thin">
        <color indexed="8"/>
      </top>
      <bottom style="thin">
        <color indexed="8"/>
      </bottom>
      <diagonal/>
    </border>
    <border>
      <left/>
      <right/>
      <top/>
      <bottom style="thick">
        <color indexed="54"/>
      </bottom>
      <diagonal/>
    </border>
    <border>
      <left/>
      <right/>
      <top/>
      <bottom style="thick">
        <color indexed="22"/>
      </bottom>
      <diagonal/>
    </border>
    <border>
      <left/>
      <right/>
      <top/>
      <bottom style="medium">
        <color indexed="44"/>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hair">
        <color indexed="64"/>
      </top>
      <bottom style="hair">
        <color indexed="64"/>
      </bottom>
      <diagonal/>
    </border>
    <border>
      <left/>
      <right/>
      <top/>
      <bottom style="double">
        <color indexed="52"/>
      </bottom>
      <diagonal/>
    </border>
    <border>
      <left style="thin">
        <color indexed="63"/>
      </left>
      <right style="thin">
        <color indexed="63"/>
      </right>
      <top style="thin">
        <color indexed="63"/>
      </top>
      <bottom style="thin">
        <color indexed="63"/>
      </bottom>
      <diagonal/>
    </border>
    <border>
      <left style="dashed">
        <color indexed="64"/>
      </left>
      <right style="dashed">
        <color indexed="64"/>
      </right>
      <top style="dashed">
        <color indexed="64"/>
      </top>
      <bottom style="dashed">
        <color indexed="64"/>
      </bottom>
      <diagonal/>
    </border>
    <border>
      <left/>
      <right/>
      <top/>
      <bottom style="double">
        <color indexed="64"/>
      </bottom>
      <diagonal/>
    </border>
    <border>
      <left style="hair">
        <color indexed="64"/>
      </left>
      <right style="hair">
        <color indexed="64"/>
      </right>
      <top style="hair">
        <color indexed="64"/>
      </top>
      <bottom style="hair">
        <color indexed="64"/>
      </bottom>
      <diagonal/>
    </border>
    <border>
      <left/>
      <right/>
      <top/>
      <bottom style="thick">
        <color indexed="62"/>
      </bottom>
      <diagonal/>
    </border>
    <border>
      <left/>
      <right/>
      <top/>
      <bottom style="medium">
        <color indexed="30"/>
      </bottom>
      <diagonal/>
    </border>
    <border>
      <left/>
      <right/>
      <top style="thin">
        <color indexed="62"/>
      </top>
      <bottom style="double">
        <color indexed="62"/>
      </bottom>
      <diagonal/>
    </border>
    <border>
      <left style="thin">
        <color indexed="22"/>
      </left>
      <right style="thin">
        <color indexed="22"/>
      </right>
      <top style="thin">
        <color indexed="22"/>
      </top>
      <bottom style="thin">
        <color indexed="22"/>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0"/>
      </left>
      <right style="thin">
        <color indexed="0"/>
      </right>
      <top style="thin">
        <color indexed="0"/>
      </top>
      <bottom style="thin">
        <color indexed="0"/>
      </bottom>
      <diagonal/>
    </border>
    <border>
      <left style="thin">
        <color indexed="64"/>
      </left>
      <right/>
      <top style="thin">
        <color indexed="64"/>
      </top>
      <bottom/>
      <diagonal/>
    </border>
    <border>
      <left style="thin">
        <color indexed="64"/>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style="medium">
        <color rgb="FF0070C0"/>
      </left>
      <right style="medium">
        <color rgb="FF0070C0"/>
      </right>
      <top style="medium">
        <color rgb="FF0070C0"/>
      </top>
      <bottom style="medium">
        <color rgb="FF0070C0"/>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style="medium">
        <color indexed="64"/>
      </bottom>
      <diagonal/>
    </border>
    <border>
      <left/>
      <right/>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diagonal/>
    </border>
    <border>
      <left style="thin">
        <color rgb="FF0000FF"/>
      </left>
      <right style="thin">
        <color rgb="FF0000FF"/>
      </right>
      <top style="thin">
        <color rgb="FF0000FF"/>
      </top>
      <bottom style="thin">
        <color rgb="FF0000FF"/>
      </bottom>
      <diagonal/>
    </border>
    <border>
      <left style="thin">
        <color rgb="FF0000FF"/>
      </left>
      <right style="thin">
        <color rgb="FF0000FF"/>
      </right>
      <top style="thin">
        <color rgb="FF0000FF"/>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theme="3"/>
      </left>
      <right style="thin">
        <color theme="3"/>
      </right>
      <top style="thin">
        <color theme="3"/>
      </top>
      <bottom style="thin">
        <color theme="3"/>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ck">
        <color theme="9" tint="-0.24994659260841701"/>
      </left>
      <right style="thick">
        <color theme="9" tint="-0.24994659260841701"/>
      </right>
      <top/>
      <bottom style="thick">
        <color theme="9" tint="-0.24994659260841701"/>
      </bottom>
      <diagonal/>
    </border>
    <border>
      <left style="thick">
        <color theme="9" tint="-0.24994659260841701"/>
      </left>
      <right style="thick">
        <color theme="9" tint="-0.24994659260841701"/>
      </right>
      <top/>
      <bottom/>
      <diagonal/>
    </border>
    <border>
      <left/>
      <right style="medium">
        <color indexed="64"/>
      </right>
      <top/>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diagonal/>
    </border>
    <border>
      <left/>
      <right style="thin">
        <color indexed="64"/>
      </right>
      <top/>
      <bottom style="thin">
        <color indexed="64"/>
      </bottom>
      <diagonal/>
    </border>
  </borders>
  <cellStyleXfs count="3239">
    <xf numFmtId="0" fontId="0" fillId="0" borderId="0"/>
    <xf numFmtId="0" fontId="2" fillId="0" borderId="0"/>
    <xf numFmtId="0" fontId="2" fillId="0" borderId="0"/>
    <xf numFmtId="168" fontId="2" fillId="0" borderId="0" applyFont="0" applyFill="0" applyBorder="0" applyAlignment="0" applyProtection="0"/>
    <xf numFmtId="0" fontId="2" fillId="0" borderId="0"/>
    <xf numFmtId="0" fontId="2" fillId="0" borderId="0"/>
    <xf numFmtId="0" fontId="1" fillId="0" borderId="0"/>
    <xf numFmtId="0" fontId="2" fillId="0" borderId="0"/>
    <xf numFmtId="0" fontId="1" fillId="0" borderId="0"/>
    <xf numFmtId="0" fontId="2" fillId="0" borderId="0"/>
    <xf numFmtId="0" fontId="7" fillId="0" borderId="0"/>
    <xf numFmtId="169" fontId="8" fillId="2" borderId="5" applyNumberFormat="0" applyFont="0" applyFill="0" applyBorder="0" applyAlignment="0" applyProtection="0">
      <alignment horizontal="center"/>
    </xf>
    <xf numFmtId="0" fontId="9" fillId="0" borderId="0"/>
    <xf numFmtId="0" fontId="9" fillId="0" borderId="0"/>
    <xf numFmtId="0" fontId="9" fillId="0" borderId="0"/>
    <xf numFmtId="0" fontId="2" fillId="0" borderId="0"/>
    <xf numFmtId="0" fontId="9" fillId="0" borderId="0"/>
    <xf numFmtId="0" fontId="9" fillId="0" borderId="0"/>
    <xf numFmtId="0" fontId="9" fillId="0" borderId="0"/>
    <xf numFmtId="0" fontId="9" fillId="0" borderId="0"/>
    <xf numFmtId="0" fontId="9" fillId="0" borderId="0"/>
    <xf numFmtId="0" fontId="10" fillId="0" borderId="0"/>
    <xf numFmtId="0" fontId="10" fillId="0" borderId="0"/>
    <xf numFmtId="0" fontId="10" fillId="0" borderId="0"/>
    <xf numFmtId="0" fontId="10" fillId="0" borderId="0"/>
    <xf numFmtId="0" fontId="11" fillId="0" borderId="0"/>
    <xf numFmtId="0" fontId="11" fillId="0" borderId="0"/>
    <xf numFmtId="0" fontId="10" fillId="0" borderId="0"/>
    <xf numFmtId="0" fontId="9" fillId="0" borderId="0"/>
    <xf numFmtId="0" fontId="11" fillId="0" borderId="0"/>
    <xf numFmtId="0" fontId="10" fillId="0" borderId="0"/>
    <xf numFmtId="0" fontId="11" fillId="0" borderId="0"/>
    <xf numFmtId="0" fontId="12" fillId="0" borderId="0"/>
    <xf numFmtId="49" fontId="8" fillId="2" borderId="1" applyBorder="0">
      <alignment horizontal="center" wrapText="1"/>
    </xf>
    <xf numFmtId="0" fontId="13" fillId="2" borderId="1" applyBorder="0">
      <alignment horizontal="left" wrapText="1"/>
    </xf>
    <xf numFmtId="0" fontId="8" fillId="2" borderId="2" applyBorder="0">
      <alignment horizontal="center" textRotation="90" wrapText="1"/>
    </xf>
    <xf numFmtId="0" fontId="10" fillId="0" borderId="0"/>
    <xf numFmtId="0" fontId="11" fillId="0" borderId="0"/>
    <xf numFmtId="0" fontId="11" fillId="0" borderId="0"/>
    <xf numFmtId="0" fontId="11" fillId="0" borderId="0"/>
    <xf numFmtId="0" fontId="11" fillId="0" borderId="0"/>
    <xf numFmtId="0" fontId="10" fillId="0" borderId="0"/>
    <xf numFmtId="0" fontId="10" fillId="0" borderId="0"/>
    <xf numFmtId="0" fontId="10" fillId="0" borderId="0"/>
    <xf numFmtId="0" fontId="10" fillId="0" borderId="0"/>
    <xf numFmtId="0" fontId="9" fillId="0" borderId="0"/>
    <xf numFmtId="0" fontId="10"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0" fillId="0" borderId="0"/>
    <xf numFmtId="0" fontId="10" fillId="0" borderId="0"/>
    <xf numFmtId="0" fontId="11" fillId="0" borderId="0"/>
    <xf numFmtId="0" fontId="11" fillId="0" borderId="0"/>
    <xf numFmtId="0" fontId="11" fillId="0" borderId="0"/>
    <xf numFmtId="0" fontId="11" fillId="0" borderId="0"/>
    <xf numFmtId="0" fontId="10" fillId="0" borderId="0"/>
    <xf numFmtId="0" fontId="11" fillId="0" borderId="0"/>
    <xf numFmtId="0" fontId="11" fillId="0" borderId="0"/>
    <xf numFmtId="0" fontId="10" fillId="0" borderId="0"/>
    <xf numFmtId="0" fontId="10" fillId="0" borderId="0"/>
    <xf numFmtId="0" fontId="10" fillId="0" borderId="0"/>
    <xf numFmtId="0" fontId="10" fillId="0" borderId="0"/>
    <xf numFmtId="0" fontId="14" fillId="0" borderId="0">
      <alignment vertical="center"/>
    </xf>
    <xf numFmtId="0" fontId="9" fillId="0" borderId="0"/>
    <xf numFmtId="0" fontId="11" fillId="0" borderId="0"/>
    <xf numFmtId="0" fontId="10" fillId="0" borderId="0"/>
    <xf numFmtId="0" fontId="11" fillId="0" borderId="0"/>
    <xf numFmtId="0" fontId="10" fillId="0" borderId="0"/>
    <xf numFmtId="0" fontId="11" fillId="0" borderId="0"/>
    <xf numFmtId="0" fontId="11" fillId="0" borderId="0"/>
    <xf numFmtId="0" fontId="9" fillId="0" borderId="0"/>
    <xf numFmtId="0" fontId="10" fillId="0" borderId="0"/>
    <xf numFmtId="0" fontId="10" fillId="0" borderId="0"/>
    <xf numFmtId="0" fontId="10"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0"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0" fillId="0" borderId="0"/>
    <xf numFmtId="0" fontId="11" fillId="0" borderId="0"/>
    <xf numFmtId="0" fontId="10" fillId="0" borderId="0"/>
    <xf numFmtId="0" fontId="10" fillId="0" borderId="0"/>
    <xf numFmtId="0" fontId="10" fillId="0" borderId="0"/>
    <xf numFmtId="0" fontId="10" fillId="0" borderId="0"/>
    <xf numFmtId="0" fontId="9" fillId="0" borderId="0"/>
    <xf numFmtId="0" fontId="12" fillId="0" borderId="0"/>
    <xf numFmtId="0" fontId="10" fillId="0" borderId="0"/>
    <xf numFmtId="0" fontId="10" fillId="0" borderId="0"/>
    <xf numFmtId="0" fontId="10" fillId="0" borderId="0"/>
    <xf numFmtId="0" fontId="10" fillId="0" borderId="0"/>
    <xf numFmtId="0" fontId="11" fillId="0" borderId="0"/>
    <xf numFmtId="0" fontId="10" fillId="0" borderId="0"/>
    <xf numFmtId="0" fontId="11" fillId="0" borderId="0"/>
    <xf numFmtId="0" fontId="10" fillId="0" borderId="0"/>
    <xf numFmtId="0" fontId="11" fillId="0" borderId="0"/>
    <xf numFmtId="0" fontId="11" fillId="0" borderId="0"/>
    <xf numFmtId="0" fontId="10" fillId="0" borderId="0"/>
    <xf numFmtId="0" fontId="11" fillId="0" borderId="0"/>
    <xf numFmtId="0" fontId="11" fillId="0" borderId="0"/>
    <xf numFmtId="0" fontId="11" fillId="0" borderId="0"/>
    <xf numFmtId="0" fontId="9" fillId="0" borderId="0"/>
    <xf numFmtId="0" fontId="10" fillId="0" borderId="0"/>
    <xf numFmtId="0" fontId="11" fillId="0" borderId="0"/>
    <xf numFmtId="0" fontId="9" fillId="0" borderId="0"/>
    <xf numFmtId="0" fontId="10" fillId="0" borderId="0"/>
    <xf numFmtId="0" fontId="11" fillId="0" borderId="0"/>
    <xf numFmtId="0" fontId="9" fillId="0" borderId="0"/>
    <xf numFmtId="0" fontId="9" fillId="0" borderId="0"/>
    <xf numFmtId="0" fontId="15" fillId="0" borderId="0"/>
    <xf numFmtId="49" fontId="16" fillId="0" borderId="0" applyFill="0" applyProtection="0">
      <alignment horizontal="centerContinuous" wrapText="1"/>
    </xf>
    <xf numFmtId="0" fontId="17" fillId="3" borderId="6">
      <alignment horizontal="center"/>
    </xf>
    <xf numFmtId="170" fontId="18" fillId="4" borderId="1">
      <alignment horizontal="center"/>
    </xf>
    <xf numFmtId="1" fontId="2" fillId="0" borderId="7" applyFill="0" applyProtection="0">
      <alignment horizontal="center" vertical="center"/>
    </xf>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49" fontId="2" fillId="0" borderId="8" applyFill="0" applyProtection="0">
      <alignment horizontal="justify" vertical="center" wrapText="1"/>
    </xf>
    <xf numFmtId="49" fontId="19" fillId="0" borderId="8" applyFill="0" applyProtection="0">
      <alignment horizontal="center" vertical="center" wrapText="1"/>
    </xf>
    <xf numFmtId="2" fontId="2" fillId="0" borderId="9" applyFill="0" applyProtection="0">
      <alignment horizontal="center" vertical="center"/>
    </xf>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171" fontId="9" fillId="0" borderId="0" applyFont="0" applyFill="0" applyBorder="0" applyAlignment="0" applyProtection="0"/>
    <xf numFmtId="172" fontId="9" fillId="0" borderId="0" applyFont="0" applyFill="0" applyBorder="0" applyAlignment="0" applyProtection="0"/>
    <xf numFmtId="0" fontId="20" fillId="19" borderId="0" applyNumberFormat="0" applyBorder="0" applyAlignment="0" applyProtection="0"/>
    <xf numFmtId="0" fontId="15" fillId="20" borderId="0" applyNumberFormat="0" applyBorder="0" applyAlignment="0" applyProtection="0"/>
    <xf numFmtId="0" fontId="15" fillId="20"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15" fillId="23" borderId="0" applyNumberFormat="0" applyBorder="0" applyAlignment="0" applyProtection="0"/>
    <xf numFmtId="0" fontId="15" fillId="24" borderId="0" applyNumberFormat="0" applyBorder="0" applyAlignment="0" applyProtection="0"/>
    <xf numFmtId="0" fontId="20" fillId="25" borderId="0" applyNumberFormat="0" applyBorder="0" applyAlignment="0" applyProtection="0"/>
    <xf numFmtId="0" fontId="20" fillId="25" borderId="0" applyNumberFormat="0" applyBorder="0" applyAlignment="0" applyProtection="0"/>
    <xf numFmtId="0" fontId="15" fillId="23" borderId="0" applyNumberFormat="0" applyBorder="0" applyAlignment="0" applyProtection="0"/>
    <xf numFmtId="0" fontId="15" fillId="26" borderId="0" applyNumberFormat="0" applyBorder="0" applyAlignment="0" applyProtection="0"/>
    <xf numFmtId="0" fontId="20" fillId="24" borderId="0" applyNumberFormat="0" applyBorder="0" applyAlignment="0" applyProtection="0"/>
    <xf numFmtId="0" fontId="20" fillId="19" borderId="0" applyNumberFormat="0" applyBorder="0" applyAlignment="0" applyProtection="0"/>
    <xf numFmtId="0" fontId="15" fillId="20" borderId="0" applyNumberFormat="0" applyBorder="0" applyAlignment="0" applyProtection="0"/>
    <xf numFmtId="0" fontId="15" fillId="24" borderId="0" applyNumberFormat="0" applyBorder="0" applyAlignment="0" applyProtection="0"/>
    <xf numFmtId="0" fontId="20" fillId="24" borderId="0" applyNumberFormat="0" applyBorder="0" applyAlignment="0" applyProtection="0"/>
    <xf numFmtId="0" fontId="20" fillId="27" borderId="0" applyNumberFormat="0" applyBorder="0" applyAlignment="0" applyProtection="0"/>
    <xf numFmtId="0" fontId="15" fillId="28" borderId="0" applyNumberFormat="0" applyBorder="0" applyAlignment="0" applyProtection="0"/>
    <xf numFmtId="0" fontId="15" fillId="20" borderId="0" applyNumberFormat="0" applyBorder="0" applyAlignment="0" applyProtection="0"/>
    <xf numFmtId="0" fontId="20" fillId="21" borderId="0" applyNumberFormat="0" applyBorder="0" applyAlignment="0" applyProtection="0"/>
    <xf numFmtId="0" fontId="20" fillId="29" borderId="0" applyNumberFormat="0" applyBorder="0" applyAlignment="0" applyProtection="0"/>
    <xf numFmtId="0" fontId="15" fillId="23" borderId="0" applyNumberFormat="0" applyBorder="0" applyAlignment="0" applyProtection="0"/>
    <xf numFmtId="0" fontId="15" fillId="30" borderId="0" applyNumberFormat="0" applyBorder="0" applyAlignment="0" applyProtection="0"/>
    <xf numFmtId="0" fontId="20" fillId="30" borderId="0" applyNumberFormat="0" applyBorder="0" applyAlignment="0" applyProtection="0"/>
    <xf numFmtId="173" fontId="21" fillId="31" borderId="0">
      <alignment horizontal="center" vertical="center"/>
    </xf>
    <xf numFmtId="166" fontId="22" fillId="0" borderId="10" applyFont="0" applyBorder="0">
      <alignment horizontal="right" vertical="center"/>
    </xf>
    <xf numFmtId="0" fontId="23" fillId="0" borderId="0" applyNumberFormat="0" applyFill="0" applyBorder="0" applyAlignment="0" applyProtection="0">
      <alignment vertical="top"/>
      <protection locked="0"/>
    </xf>
    <xf numFmtId="171" fontId="9" fillId="0" borderId="0" applyFont="0" applyFill="0" applyBorder="0" applyAlignment="0" applyProtection="0"/>
    <xf numFmtId="172" fontId="9" fillId="0" borderId="0" applyFont="0" applyFill="0" applyBorder="0" applyAlignment="0" applyProtection="0"/>
    <xf numFmtId="170" fontId="18" fillId="32" borderId="1">
      <alignment vertical="center"/>
    </xf>
    <xf numFmtId="174" fontId="22" fillId="0" borderId="0" applyFont="0" applyBorder="0" applyProtection="0">
      <alignment vertical="center"/>
    </xf>
    <xf numFmtId="173" fontId="9" fillId="0" borderId="0" applyNumberFormat="0" applyFont="0" applyAlignment="0">
      <alignment horizontal="center" vertical="center"/>
    </xf>
    <xf numFmtId="39" fontId="24" fillId="2" borderId="0" applyNumberFormat="0" applyBorder="0">
      <alignment vertical="center"/>
    </xf>
    <xf numFmtId="0" fontId="25" fillId="33" borderId="0" applyNumberFormat="0" applyBorder="0" applyAlignment="0" applyProtection="0"/>
    <xf numFmtId="0" fontId="18" fillId="0" borderId="0">
      <alignment horizontal="left"/>
    </xf>
    <xf numFmtId="170" fontId="26" fillId="34" borderId="1">
      <alignment vertical="center"/>
    </xf>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70" fontId="26" fillId="35" borderId="1">
      <alignment vertical="center"/>
    </xf>
    <xf numFmtId="175" fontId="9" fillId="0" borderId="0"/>
    <xf numFmtId="175" fontId="9" fillId="0" borderId="0"/>
    <xf numFmtId="166" fontId="18" fillId="36" borderId="6">
      <alignment vertical="center"/>
    </xf>
    <xf numFmtId="0" fontId="27" fillId="25" borderId="11" applyNumberFormat="0" applyAlignment="0" applyProtection="0"/>
    <xf numFmtId="41" fontId="9" fillId="0" borderId="0" applyFont="0" applyFill="0" applyBorder="0" applyAlignment="0" applyProtection="0"/>
    <xf numFmtId="168" fontId="9" fillId="0" borderId="0" applyFont="0" applyFill="0" applyBorder="0" applyAlignment="0" applyProtection="0"/>
    <xf numFmtId="176" fontId="2" fillId="0" borderId="0" applyFont="0" applyFill="0" applyBorder="0" applyAlignment="0" applyProtection="0"/>
    <xf numFmtId="177" fontId="11" fillId="0" borderId="0" applyFont="0" applyFill="0" applyBorder="0" applyAlignment="0" applyProtection="0"/>
    <xf numFmtId="178" fontId="9" fillId="0" borderId="0">
      <alignment horizontal="center"/>
    </xf>
    <xf numFmtId="0" fontId="28" fillId="0" borderId="12" applyNumberFormat="0" applyFill="0" applyProtection="0">
      <alignment vertical="top"/>
    </xf>
    <xf numFmtId="41" fontId="9" fillId="0" borderId="0" applyFont="0" applyFill="0" applyBorder="0" applyAlignment="0" applyProtection="0"/>
    <xf numFmtId="43" fontId="9" fillId="0" borderId="0" applyFont="0" applyFill="0" applyBorder="0" applyAlignment="0" applyProtection="0"/>
    <xf numFmtId="0" fontId="29" fillId="37" borderId="0" applyNumberFormat="0" applyBorder="0" applyAlignment="0" applyProtection="0"/>
    <xf numFmtId="0" fontId="29" fillId="38" borderId="0" applyNumberFormat="0" applyBorder="0" applyAlignment="0" applyProtection="0"/>
    <xf numFmtId="0" fontId="29" fillId="39" borderId="0" applyNumberFormat="0" applyBorder="0" applyAlignment="0" applyProtection="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31" fillId="40" borderId="0">
      <alignment horizontal="centerContinuous" vertical="center"/>
    </xf>
    <xf numFmtId="166" fontId="18" fillId="4" borderId="1" applyBorder="0">
      <alignment horizontal="center" vertical="center"/>
    </xf>
    <xf numFmtId="0" fontId="32" fillId="26" borderId="0" applyNumberFormat="0" applyBorder="0" applyAlignment="0" applyProtection="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28" fillId="41" borderId="12" applyNumberFormat="0" applyProtection="0">
      <alignment vertical="top"/>
    </xf>
    <xf numFmtId="0" fontId="33" fillId="0" borderId="13" applyNumberFormat="0" applyFill="0" applyAlignment="0" applyProtection="0"/>
    <xf numFmtId="0" fontId="34" fillId="0" borderId="14" applyNumberFormat="0" applyFill="0" applyAlignment="0" applyProtection="0"/>
    <xf numFmtId="0" fontId="35" fillId="0" borderId="15" applyNumberFormat="0" applyFill="0" applyAlignment="0" applyProtection="0"/>
    <xf numFmtId="0" fontId="35" fillId="0" borderId="0" applyNumberFormat="0" applyFill="0" applyBorder="0" applyAlignment="0" applyProtection="0"/>
    <xf numFmtId="3" fontId="6" fillId="0" borderId="0">
      <alignment vertical="top"/>
    </xf>
    <xf numFmtId="3" fontId="6" fillId="0" borderId="0">
      <alignment vertical="top"/>
    </xf>
    <xf numFmtId="3" fontId="6" fillId="0" borderId="0">
      <alignment vertical="top"/>
    </xf>
    <xf numFmtId="3" fontId="6" fillId="0" borderId="0">
      <alignment vertical="top"/>
    </xf>
    <xf numFmtId="3" fontId="6" fillId="0" borderId="0">
      <alignment vertical="top"/>
    </xf>
    <xf numFmtId="3" fontId="6" fillId="0" borderId="0">
      <alignment vertical="top"/>
    </xf>
    <xf numFmtId="3" fontId="6" fillId="0" borderId="0">
      <alignment vertical="top"/>
    </xf>
    <xf numFmtId="3" fontId="6" fillId="0" borderId="0">
      <alignment vertical="top"/>
    </xf>
    <xf numFmtId="3" fontId="6" fillId="0" borderId="0">
      <alignment vertical="top"/>
    </xf>
    <xf numFmtId="3" fontId="6" fillId="0" borderId="0">
      <alignment vertical="top"/>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0" fontId="37" fillId="43" borderId="0"/>
    <xf numFmtId="0" fontId="37" fillId="43" borderId="0"/>
    <xf numFmtId="0" fontId="37" fillId="43" borderId="0"/>
    <xf numFmtId="0" fontId="37" fillId="43" borderId="0"/>
    <xf numFmtId="0" fontId="37" fillId="43" borderId="0"/>
    <xf numFmtId="0" fontId="37" fillId="43" borderId="0"/>
    <xf numFmtId="0" fontId="37" fillId="43" borderId="0"/>
    <xf numFmtId="0" fontId="37" fillId="43" borderId="0"/>
    <xf numFmtId="0" fontId="37" fillId="43" borderId="0"/>
    <xf numFmtId="0" fontId="37" fillId="43" borderId="0"/>
    <xf numFmtId="0" fontId="3" fillId="44" borderId="0"/>
    <xf numFmtId="0" fontId="3" fillId="44" borderId="0"/>
    <xf numFmtId="0" fontId="3" fillId="44" borderId="0"/>
    <xf numFmtId="0" fontId="3" fillId="44" borderId="0"/>
    <xf numFmtId="0" fontId="3" fillId="44" borderId="0"/>
    <xf numFmtId="0" fontId="3" fillId="44" borderId="0"/>
    <xf numFmtId="0" fontId="3" fillId="44" borderId="0"/>
    <xf numFmtId="0" fontId="3" fillId="44" borderId="0"/>
    <xf numFmtId="0" fontId="3" fillId="44" borderId="0"/>
    <xf numFmtId="0" fontId="3" fillId="44"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24" fillId="45" borderId="1">
      <alignment horizontal="center" vertical="center" wrapText="1"/>
      <protection locked="0"/>
    </xf>
    <xf numFmtId="2" fontId="39" fillId="0" borderId="1">
      <alignment horizontal="center" vertical="center"/>
    </xf>
    <xf numFmtId="0" fontId="40" fillId="0" borderId="0"/>
    <xf numFmtId="0" fontId="9" fillId="0" borderId="0"/>
    <xf numFmtId="0" fontId="41" fillId="30" borderId="16" applyNumberFormat="0" applyAlignment="0" applyProtection="0"/>
    <xf numFmtId="10" fontId="42" fillId="46" borderId="1" applyNumberFormat="0" applyBorder="0" applyAlignment="0" applyProtection="0"/>
    <xf numFmtId="166" fontId="18" fillId="47" borderId="1">
      <alignment vertical="center"/>
      <protection locked="0"/>
    </xf>
    <xf numFmtId="0" fontId="43" fillId="0" borderId="0">
      <alignment horizontal="center" vertical="center" wrapText="1"/>
    </xf>
    <xf numFmtId="170" fontId="9" fillId="48" borderId="1">
      <alignment vertical="center"/>
    </xf>
    <xf numFmtId="179" fontId="44" fillId="0" borderId="0" applyFont="0" applyFill="0" applyBorder="0" applyAlignment="0" applyProtection="0"/>
    <xf numFmtId="0" fontId="45" fillId="0" borderId="0">
      <alignment horizontal="center" vertical="center" wrapText="1"/>
    </xf>
    <xf numFmtId="173" fontId="46" fillId="49" borderId="17" applyBorder="0" applyAlignment="0">
      <alignment horizontal="left" indent="1"/>
    </xf>
    <xf numFmtId="0" fontId="47" fillId="0" borderId="18" applyNumberFormat="0" applyFill="0" applyAlignment="0" applyProtection="0"/>
    <xf numFmtId="0" fontId="48" fillId="50" borderId="0" applyNumberFormat="0" applyBorder="0" applyAlignment="0" applyProtection="0"/>
    <xf numFmtId="0" fontId="8" fillId="2" borderId="1" applyFont="0" applyBorder="0" applyAlignment="0">
      <alignment horizontal="center" vertical="center"/>
    </xf>
    <xf numFmtId="180" fontId="49" fillId="0" borderId="0"/>
    <xf numFmtId="0" fontId="9" fillId="0" borderId="0"/>
    <xf numFmtId="0" fontId="9" fillId="0" borderId="0"/>
    <xf numFmtId="0" fontId="9" fillId="0" borderId="0"/>
    <xf numFmtId="0" fontId="10" fillId="0" borderId="0"/>
    <xf numFmtId="0" fontId="10" fillId="0" borderId="0"/>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166" fontId="9" fillId="0" borderId="0" applyFont="0" applyFill="0" applyBorder="0" applyAlignment="0" applyProtection="0"/>
    <xf numFmtId="168" fontId="9" fillId="0" borderId="0" applyFont="0" applyFill="0" applyBorder="0" applyAlignment="0" applyProtection="0"/>
    <xf numFmtId="181" fontId="50" fillId="0" borderId="0">
      <alignment horizontal="left"/>
    </xf>
    <xf numFmtId="3" fontId="51" fillId="0" borderId="0">
      <alignment vertical="top"/>
    </xf>
    <xf numFmtId="3" fontId="51" fillId="0" borderId="0">
      <alignment vertical="top"/>
    </xf>
    <xf numFmtId="3" fontId="51" fillId="0" borderId="0">
      <alignment vertical="top"/>
    </xf>
    <xf numFmtId="3" fontId="51" fillId="0" borderId="0">
      <alignment vertical="top"/>
    </xf>
    <xf numFmtId="3" fontId="51" fillId="0" borderId="0">
      <alignment vertical="top"/>
    </xf>
    <xf numFmtId="3" fontId="51" fillId="0" borderId="0">
      <alignment vertical="top"/>
    </xf>
    <xf numFmtId="3" fontId="51" fillId="0" borderId="0">
      <alignment vertical="top"/>
    </xf>
    <xf numFmtId="3" fontId="51" fillId="0" borderId="0">
      <alignment vertical="top"/>
    </xf>
    <xf numFmtId="3" fontId="51" fillId="0" borderId="0">
      <alignment vertical="top"/>
    </xf>
    <xf numFmtId="3" fontId="51" fillId="0" borderId="0">
      <alignment vertical="top"/>
    </xf>
    <xf numFmtId="182" fontId="2" fillId="0" borderId="0" applyFont="0" applyFill="0" applyBorder="0" applyAlignment="0" applyProtection="0"/>
    <xf numFmtId="0" fontId="52" fillId="51" borderId="19" applyNumberFormat="0" applyAlignment="0" applyProtection="0"/>
    <xf numFmtId="0" fontId="53" fillId="2" borderId="0">
      <alignment vertical="center"/>
    </xf>
    <xf numFmtId="39" fontId="24" fillId="2" borderId="0">
      <alignment vertical="center"/>
    </xf>
    <xf numFmtId="10" fontId="9" fillId="0" borderId="0" applyFont="0" applyFill="0" applyBorder="0" applyAlignment="0" applyProtection="0"/>
    <xf numFmtId="9" fontId="9" fillId="0" borderId="0" applyFont="0" applyFill="0" applyBorder="0" applyAlignment="0" applyProtection="0"/>
    <xf numFmtId="183" fontId="9" fillId="0" borderId="0"/>
    <xf numFmtId="184" fontId="50" fillId="0" borderId="0"/>
    <xf numFmtId="0" fontId="9" fillId="0" borderId="0"/>
    <xf numFmtId="170" fontId="54" fillId="48" borderId="1">
      <alignment horizontal="center" vertical="center" wrapText="1"/>
      <protection locked="0"/>
    </xf>
    <xf numFmtId="185" fontId="9" fillId="0" borderId="0" applyFont="0" applyFill="0" applyBorder="0" applyAlignment="0" applyProtection="0"/>
    <xf numFmtId="0" fontId="9" fillId="0"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55" fillId="53" borderId="1">
      <alignment vertical="top"/>
    </xf>
    <xf numFmtId="0" fontId="56" fillId="54" borderId="0">
      <alignment horizontal="center" vertical="center"/>
    </xf>
    <xf numFmtId="0" fontId="56" fillId="54" borderId="0">
      <alignment horizontal="right" vertical="top"/>
    </xf>
    <xf numFmtId="0" fontId="57" fillId="0" borderId="0" applyNumberFormat="0" applyFill="0" applyBorder="0" applyAlignment="0" applyProtection="0"/>
    <xf numFmtId="186" fontId="9" fillId="31" borderId="1">
      <alignment vertical="center"/>
    </xf>
    <xf numFmtId="187" fontId="58" fillId="0" borderId="1">
      <alignment horizontal="left" vertical="center"/>
      <protection locked="0"/>
    </xf>
    <xf numFmtId="0" fontId="9" fillId="55" borderId="0"/>
    <xf numFmtId="0" fontId="10" fillId="0" borderId="0"/>
    <xf numFmtId="170" fontId="9" fillId="40" borderId="20" applyNumberFormat="0" applyFont="0" applyAlignment="0">
      <alignment horizontal="left"/>
    </xf>
    <xf numFmtId="170" fontId="9" fillId="40" borderId="20" applyNumberFormat="0" applyFont="0" applyAlignment="0">
      <alignment horizontal="left"/>
    </xf>
    <xf numFmtId="170" fontId="9" fillId="40" borderId="20" applyNumberFormat="0" applyFont="0" applyAlignment="0">
      <alignment horizontal="left"/>
    </xf>
    <xf numFmtId="170" fontId="9" fillId="40" borderId="20" applyNumberFormat="0" applyFont="0" applyAlignment="0">
      <alignment horizontal="left"/>
    </xf>
    <xf numFmtId="170" fontId="9" fillId="40" borderId="20" applyNumberFormat="0" applyFont="0" applyAlignment="0">
      <alignment horizontal="left"/>
    </xf>
    <xf numFmtId="170" fontId="9" fillId="40" borderId="20" applyNumberFormat="0" applyFont="0" applyAlignment="0">
      <alignment horizontal="left"/>
    </xf>
    <xf numFmtId="170" fontId="9" fillId="40" borderId="20" applyNumberFormat="0" applyFont="0" applyAlignment="0">
      <alignment horizontal="left"/>
    </xf>
    <xf numFmtId="170" fontId="9" fillId="40" borderId="20" applyNumberFormat="0" applyFont="0" applyAlignment="0">
      <alignment horizontal="left"/>
    </xf>
    <xf numFmtId="170" fontId="9" fillId="40" borderId="20" applyNumberFormat="0" applyFont="0" applyAlignment="0">
      <alignment horizontal="left"/>
    </xf>
    <xf numFmtId="170" fontId="9" fillId="40" borderId="20" applyNumberFormat="0" applyFont="0" applyAlignment="0">
      <alignment horizontal="left"/>
    </xf>
    <xf numFmtId="0" fontId="59" fillId="0" borderId="0"/>
    <xf numFmtId="3" fontId="30" fillId="0" borderId="0">
      <protection locked="0"/>
    </xf>
    <xf numFmtId="188" fontId="9" fillId="0" borderId="0" applyFont="0" applyFill="0" applyBorder="0" applyAlignment="0" applyProtection="0"/>
    <xf numFmtId="189" fontId="9" fillId="0" borderId="0" applyFont="0" applyFill="0" applyBorder="0" applyAlignment="0" applyProtection="0"/>
    <xf numFmtId="181" fontId="50" fillId="0" borderId="0">
      <alignment horizontal="left"/>
    </xf>
    <xf numFmtId="190" fontId="9" fillId="2" borderId="0" applyFill="0"/>
    <xf numFmtId="0" fontId="60" fillId="0" borderId="0" applyNumberFormat="0" applyFill="0" applyBorder="0" applyAlignment="0" applyProtection="0">
      <alignment horizontal="center"/>
    </xf>
    <xf numFmtId="170" fontId="17" fillId="3" borderId="6">
      <alignment horizontal="center" vertical="center"/>
    </xf>
    <xf numFmtId="191" fontId="9" fillId="0" borderId="0" applyFont="0" applyFill="0" applyBorder="0" applyAlignment="0" applyProtection="0"/>
    <xf numFmtId="192" fontId="9" fillId="0" borderId="0" applyFont="0" applyFill="0" applyBorder="0" applyAlignment="0" applyProtection="0"/>
    <xf numFmtId="0" fontId="61" fillId="0" borderId="21"/>
    <xf numFmtId="0" fontId="62" fillId="0" borderId="0" applyNumberFormat="0" applyFill="0" applyBorder="0" applyAlignment="0" applyProtection="0"/>
    <xf numFmtId="0" fontId="63" fillId="56" borderId="22">
      <alignment vertical="center"/>
      <protection locked="0"/>
    </xf>
    <xf numFmtId="193" fontId="9" fillId="0" borderId="0" applyFont="0" applyFill="0" applyBorder="0" applyAlignment="0" applyProtection="0"/>
    <xf numFmtId="194" fontId="9" fillId="0" borderId="0" applyFont="0" applyFill="0" applyBorder="0" applyAlignment="0" applyProtection="0"/>
    <xf numFmtId="0" fontId="63" fillId="47" borderId="1">
      <alignment horizontal="right" wrapText="1"/>
      <protection locked="0"/>
    </xf>
    <xf numFmtId="170" fontId="9" fillId="47" borderId="1" applyNumberFormat="0" applyFill="0" applyBorder="0" applyProtection="0">
      <alignment vertical="center"/>
      <protection locked="0"/>
    </xf>
    <xf numFmtId="170" fontId="9" fillId="47" borderId="1" applyNumberFormat="0" applyFill="0" applyBorder="0" applyProtection="0">
      <alignment vertical="center"/>
      <protection locked="0"/>
    </xf>
    <xf numFmtId="170" fontId="9" fillId="47" borderId="1" applyNumberFormat="0" applyFill="0" applyBorder="0" applyProtection="0">
      <alignment vertical="center"/>
      <protection locked="0"/>
    </xf>
    <xf numFmtId="170" fontId="9" fillId="47" borderId="1" applyNumberFormat="0" applyFill="0" applyBorder="0" applyProtection="0">
      <alignment vertical="center"/>
      <protection locked="0"/>
    </xf>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41" fillId="10" borderId="16" applyNumberFormat="0" applyAlignment="0" applyProtection="0"/>
    <xf numFmtId="0" fontId="41" fillId="10" borderId="16" applyNumberFormat="0" applyAlignment="0" applyProtection="0"/>
    <xf numFmtId="0" fontId="41" fillId="10" borderId="16" applyNumberFormat="0" applyAlignment="0" applyProtection="0"/>
    <xf numFmtId="0" fontId="41" fillId="10" borderId="16" applyNumberFormat="0" applyAlignment="0" applyProtection="0"/>
    <xf numFmtId="0" fontId="41" fillId="10" borderId="16" applyNumberFormat="0" applyAlignment="0" applyProtection="0"/>
    <xf numFmtId="0" fontId="41" fillId="10" borderId="16" applyNumberFormat="0" applyAlignment="0" applyProtection="0"/>
    <xf numFmtId="0" fontId="41" fillId="10" borderId="16" applyNumberFormat="0" applyAlignment="0" applyProtection="0"/>
    <xf numFmtId="0" fontId="41" fillId="10" borderId="16" applyNumberFormat="0" applyAlignment="0" applyProtection="0"/>
    <xf numFmtId="0" fontId="52" fillId="61" borderId="19" applyNumberFormat="0" applyAlignment="0" applyProtection="0"/>
    <xf numFmtId="0" fontId="52" fillId="61" borderId="19" applyNumberFormat="0" applyAlignment="0" applyProtection="0"/>
    <xf numFmtId="0" fontId="52" fillId="61" borderId="19" applyNumberFormat="0" applyAlignment="0" applyProtection="0"/>
    <xf numFmtId="0" fontId="52" fillId="61" borderId="19" applyNumberFormat="0" applyAlignment="0" applyProtection="0"/>
    <xf numFmtId="0" fontId="52" fillId="61" borderId="19" applyNumberFormat="0" applyAlignment="0" applyProtection="0"/>
    <xf numFmtId="0" fontId="52" fillId="61" borderId="19" applyNumberFormat="0" applyAlignment="0" applyProtection="0"/>
    <xf numFmtId="0" fontId="52" fillId="61" borderId="19" applyNumberFormat="0" applyAlignment="0" applyProtection="0"/>
    <xf numFmtId="0" fontId="52" fillId="61" borderId="19" applyNumberFormat="0" applyAlignment="0" applyProtection="0"/>
    <xf numFmtId="0" fontId="64" fillId="61" borderId="16" applyNumberFormat="0" applyAlignment="0" applyProtection="0"/>
    <xf numFmtId="0" fontId="64" fillId="61" borderId="16" applyNumberFormat="0" applyAlignment="0" applyProtection="0"/>
    <xf numFmtId="0" fontId="64" fillId="61" borderId="16" applyNumberFormat="0" applyAlignment="0" applyProtection="0"/>
    <xf numFmtId="0" fontId="64" fillId="61" borderId="16" applyNumberFormat="0" applyAlignment="0" applyProtection="0"/>
    <xf numFmtId="0" fontId="64" fillId="61" borderId="16" applyNumberFormat="0" applyAlignment="0" applyProtection="0"/>
    <xf numFmtId="0" fontId="64" fillId="61" borderId="16" applyNumberFormat="0" applyAlignment="0" applyProtection="0"/>
    <xf numFmtId="0" fontId="64" fillId="61" borderId="16" applyNumberFormat="0" applyAlignment="0" applyProtection="0"/>
    <xf numFmtId="0" fontId="64" fillId="61" borderId="16" applyNumberFormat="0" applyAlignment="0" applyProtection="0"/>
    <xf numFmtId="167" fontId="9" fillId="0" borderId="0" applyFont="0" applyFill="0" applyBorder="0" applyAlignment="0" applyProtection="0"/>
    <xf numFmtId="172" fontId="9" fillId="0" borderId="0" applyFont="0" applyFill="0" applyBorder="0" applyAlignment="0" applyProtection="0"/>
    <xf numFmtId="173" fontId="24" fillId="2" borderId="0" applyNumberFormat="0" applyFont="0" applyFill="0" applyBorder="0" applyAlignment="0" applyProtection="0">
      <alignment vertical="center"/>
    </xf>
    <xf numFmtId="0" fontId="65" fillId="0" borderId="23" applyNumberFormat="0" applyFill="0" applyAlignment="0" applyProtection="0"/>
    <xf numFmtId="0" fontId="65" fillId="0" borderId="23" applyNumberFormat="0" applyFill="0" applyAlignment="0" applyProtection="0"/>
    <xf numFmtId="0" fontId="65" fillId="0" borderId="23" applyNumberFormat="0" applyFill="0" applyAlignment="0" applyProtection="0"/>
    <xf numFmtId="0" fontId="65" fillId="0" borderId="23" applyNumberFormat="0" applyFill="0" applyAlignment="0" applyProtection="0"/>
    <xf numFmtId="0" fontId="65" fillId="0" borderId="23" applyNumberFormat="0" applyFill="0" applyAlignment="0" applyProtection="0"/>
    <xf numFmtId="0" fontId="65" fillId="0" borderId="23" applyNumberFormat="0" applyFill="0" applyAlignment="0" applyProtection="0"/>
    <xf numFmtId="0" fontId="65" fillId="0" borderId="23" applyNumberFormat="0" applyFill="0" applyAlignment="0" applyProtection="0"/>
    <xf numFmtId="0" fontId="65" fillId="0" borderId="23" applyNumberFormat="0" applyFill="0" applyAlignment="0" applyProtection="0"/>
    <xf numFmtId="0" fontId="66" fillId="0" borderId="14" applyNumberFormat="0" applyFill="0" applyAlignment="0" applyProtection="0"/>
    <xf numFmtId="0" fontId="66" fillId="0" borderId="14" applyNumberFormat="0" applyFill="0" applyAlignment="0" applyProtection="0"/>
    <xf numFmtId="0" fontId="66" fillId="0" borderId="14" applyNumberFormat="0" applyFill="0" applyAlignment="0" applyProtection="0"/>
    <xf numFmtId="0" fontId="66" fillId="0" borderId="14" applyNumberFormat="0" applyFill="0" applyAlignment="0" applyProtection="0"/>
    <xf numFmtId="0" fontId="66" fillId="0" borderId="14" applyNumberFormat="0" applyFill="0" applyAlignment="0" applyProtection="0"/>
    <xf numFmtId="0" fontId="66" fillId="0" borderId="14" applyNumberFormat="0" applyFill="0" applyAlignment="0" applyProtection="0"/>
    <xf numFmtId="0" fontId="66" fillId="0" borderId="14" applyNumberFormat="0" applyFill="0" applyAlignment="0" applyProtection="0"/>
    <xf numFmtId="0" fontId="66" fillId="0" borderId="1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8" fillId="0" borderId="0">
      <alignment horizontal="left"/>
    </xf>
    <xf numFmtId="0" fontId="29" fillId="0" borderId="25" applyNumberFormat="0" applyFill="0" applyAlignment="0" applyProtection="0"/>
    <xf numFmtId="0" fontId="29" fillId="0" borderId="25" applyNumberFormat="0" applyFill="0" applyAlignment="0" applyProtection="0"/>
    <xf numFmtId="0" fontId="29" fillId="0" borderId="25" applyNumberFormat="0" applyFill="0" applyAlignment="0" applyProtection="0"/>
    <xf numFmtId="0" fontId="29" fillId="0" borderId="25" applyNumberFormat="0" applyFill="0" applyAlignment="0" applyProtection="0"/>
    <xf numFmtId="0" fontId="29" fillId="0" borderId="25" applyNumberFormat="0" applyFill="0" applyAlignment="0" applyProtection="0"/>
    <xf numFmtId="0" fontId="29" fillId="0" borderId="25" applyNumberFormat="0" applyFill="0" applyAlignment="0" applyProtection="0"/>
    <xf numFmtId="0" fontId="29" fillId="0" borderId="25" applyNumberFormat="0" applyFill="0" applyAlignment="0" applyProtection="0"/>
    <xf numFmtId="0" fontId="29" fillId="0" borderId="25" applyNumberFormat="0" applyFill="0" applyAlignment="0" applyProtection="0"/>
    <xf numFmtId="0" fontId="69" fillId="2" borderId="0"/>
    <xf numFmtId="0" fontId="27" fillId="62" borderId="11" applyNumberFormat="0" applyAlignment="0" applyProtection="0"/>
    <xf numFmtId="0" fontId="27" fillId="62" borderId="11" applyNumberFormat="0" applyAlignment="0" applyProtection="0"/>
    <xf numFmtId="0" fontId="27" fillId="62" borderId="11" applyNumberFormat="0" applyAlignment="0" applyProtection="0"/>
    <xf numFmtId="0" fontId="27" fillId="62" borderId="11" applyNumberFormat="0" applyAlignment="0" applyProtection="0"/>
    <xf numFmtId="0" fontId="27" fillId="62" borderId="11" applyNumberFormat="0" applyAlignment="0" applyProtection="0"/>
    <xf numFmtId="0" fontId="27" fillId="62" borderId="11" applyNumberFormat="0" applyAlignment="0" applyProtection="0"/>
    <xf numFmtId="0" fontId="27" fillId="62" borderId="11" applyNumberFormat="0" applyAlignment="0" applyProtection="0"/>
    <xf numFmtId="0" fontId="27" fillId="62" borderId="11" applyNumberFormat="0" applyAlignment="0" applyProtection="0"/>
    <xf numFmtId="0" fontId="70" fillId="2" borderId="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48" fillId="53" borderId="0" applyNumberFormat="0" applyBorder="0" applyAlignment="0" applyProtection="0"/>
    <xf numFmtId="0" fontId="48" fillId="53" borderId="0" applyNumberFormat="0" applyBorder="0" applyAlignment="0" applyProtection="0"/>
    <xf numFmtId="0" fontId="48" fillId="53" borderId="0" applyNumberFormat="0" applyBorder="0" applyAlignment="0" applyProtection="0"/>
    <xf numFmtId="0" fontId="48" fillId="53" borderId="0" applyNumberFormat="0" applyBorder="0" applyAlignment="0" applyProtection="0"/>
    <xf numFmtId="0" fontId="48" fillId="53" borderId="0" applyNumberFormat="0" applyBorder="0" applyAlignment="0" applyProtection="0"/>
    <xf numFmtId="0" fontId="48" fillId="53" borderId="0" applyNumberFormat="0" applyBorder="0" applyAlignment="0" applyProtection="0"/>
    <xf numFmtId="0" fontId="48" fillId="53" borderId="0" applyNumberFormat="0" applyBorder="0" applyAlignment="0" applyProtection="0"/>
    <xf numFmtId="0" fontId="48" fillId="53" borderId="0" applyNumberFormat="0" applyBorder="0" applyAlignment="0" applyProtection="0"/>
    <xf numFmtId="165" fontId="2" fillId="0" borderId="0" applyFont="0" applyFill="0" applyBorder="0" applyAlignment="0" applyProtection="0"/>
    <xf numFmtId="0" fontId="1" fillId="0" borderId="0"/>
    <xf numFmtId="0" fontId="2" fillId="0" borderId="0"/>
    <xf numFmtId="0" fontId="1" fillId="0" borderId="0"/>
    <xf numFmtId="0" fontId="7" fillId="0" borderId="0"/>
    <xf numFmtId="0" fontId="9" fillId="0" borderId="0"/>
    <xf numFmtId="0" fontId="9" fillId="0" borderId="0"/>
    <xf numFmtId="0" fontId="9"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72" fillId="0" borderId="0"/>
    <xf numFmtId="0" fontId="9" fillId="0" borderId="0"/>
    <xf numFmtId="0" fontId="73" fillId="0" borderId="0"/>
    <xf numFmtId="0" fontId="1" fillId="0" borderId="0"/>
    <xf numFmtId="0" fontId="9" fillId="0" borderId="0"/>
    <xf numFmtId="0" fontId="1" fillId="0" borderId="0"/>
    <xf numFmtId="0" fontId="1" fillId="0" borderId="0"/>
    <xf numFmtId="0" fontId="1" fillId="0" borderId="0"/>
    <xf numFmtId="0" fontId="1" fillId="0" borderId="0"/>
    <xf numFmtId="0" fontId="74" fillId="6" borderId="0" applyNumberFormat="0" applyBorder="0" applyAlignment="0" applyProtection="0"/>
    <xf numFmtId="0" fontId="74" fillId="6" borderId="0" applyNumberFormat="0" applyBorder="0" applyAlignment="0" applyProtection="0"/>
    <xf numFmtId="0" fontId="74" fillId="6" borderId="0" applyNumberFormat="0" applyBorder="0" applyAlignment="0" applyProtection="0"/>
    <xf numFmtId="0" fontId="74" fillId="6" borderId="0" applyNumberFormat="0" applyBorder="0" applyAlignment="0" applyProtection="0"/>
    <xf numFmtId="0" fontId="74" fillId="6" borderId="0" applyNumberFormat="0" applyBorder="0" applyAlignment="0" applyProtection="0"/>
    <xf numFmtId="0" fontId="74" fillId="6" borderId="0" applyNumberFormat="0" applyBorder="0" applyAlignment="0" applyProtection="0"/>
    <xf numFmtId="0" fontId="74" fillId="6" borderId="0" applyNumberFormat="0" applyBorder="0" applyAlignment="0" applyProtection="0"/>
    <xf numFmtId="0" fontId="74" fillId="6" borderId="0" applyNumberFormat="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9" fontId="1" fillId="0" borderId="0" applyFont="0" applyFill="0" applyBorder="0" applyAlignment="0" applyProtection="0"/>
    <xf numFmtId="9" fontId="7" fillId="0" borderId="0" applyFont="0" applyFill="0" applyBorder="0" applyAlignment="0" applyProtection="0"/>
    <xf numFmtId="9" fontId="2" fillId="0" borderId="0" applyFont="0" applyFill="0" applyBorder="0" applyAlignment="0" applyProtection="0"/>
    <xf numFmtId="9" fontId="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 fillId="0" borderId="0" applyFont="0" applyFill="0" applyBorder="0" applyAlignment="0" applyProtection="0"/>
    <xf numFmtId="9" fontId="1" fillId="0" borderId="0" applyFont="0" applyFill="0" applyBorder="0" applyAlignment="0" applyProtection="0"/>
    <xf numFmtId="9" fontId="2" fillId="0" borderId="0" applyFont="0" applyFill="0" applyBorder="0" applyAlignment="0" applyProtection="0"/>
    <xf numFmtId="0" fontId="76" fillId="35" borderId="0">
      <alignment horizontal="center" vertical="top"/>
    </xf>
    <xf numFmtId="3" fontId="77" fillId="0" borderId="0" applyFont="0" applyFill="0" applyBorder="0" applyProtection="0">
      <alignment horizontal="right" vertical="center"/>
    </xf>
    <xf numFmtId="0" fontId="11" fillId="0" borderId="0"/>
    <xf numFmtId="0" fontId="9" fillId="0" borderId="0"/>
    <xf numFmtId="0" fontId="10" fillId="0" borderId="0"/>
    <xf numFmtId="0" fontId="11" fillId="0" borderId="0"/>
    <xf numFmtId="195" fontId="78" fillId="0" borderId="0" applyFont="0" applyFill="0" applyBorder="0" applyAlignment="0" applyProtection="0"/>
    <xf numFmtId="168" fontId="18" fillId="0" borderId="0" applyFont="0" applyFill="0" applyBorder="0" applyAlignment="0" applyProtection="0"/>
    <xf numFmtId="168" fontId="7" fillId="0" borderId="0" applyFont="0" applyFill="0" applyBorder="0" applyAlignment="0" applyProtection="0"/>
    <xf numFmtId="164" fontId="2"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73" fillId="0" borderId="0" applyFont="0" applyFill="0" applyBorder="0" applyAlignment="0" applyProtection="0"/>
    <xf numFmtId="168" fontId="1" fillId="0" borderId="0" applyFont="0" applyFill="0" applyBorder="0" applyAlignment="0" applyProtection="0"/>
    <xf numFmtId="168" fontId="2" fillId="0" borderId="0" applyFont="0" applyFill="0" applyBorder="0" applyAlignment="0" applyProtection="0"/>
    <xf numFmtId="196" fontId="9" fillId="0" borderId="0" applyFont="0" applyFill="0" applyBorder="0" applyAlignment="0" applyProtection="0"/>
    <xf numFmtId="168" fontId="1" fillId="0" borderId="0" applyFont="0" applyFill="0" applyBorder="0" applyAlignment="0" applyProtection="0"/>
    <xf numFmtId="197" fontId="2"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4" fontId="2" fillId="0" borderId="0" applyFont="0" applyFill="0" applyBorder="0" applyAlignment="0" applyProtection="0"/>
    <xf numFmtId="168" fontId="1" fillId="0" borderId="0" applyFont="0" applyFill="0" applyBorder="0" applyAlignment="0" applyProtection="0"/>
    <xf numFmtId="166" fontId="18" fillId="64" borderId="1">
      <alignment horizontal="center" vertical="center"/>
      <protection locked="0"/>
    </xf>
    <xf numFmtId="166" fontId="18" fillId="64" borderId="1">
      <alignment horizontal="center" vertical="center"/>
      <protection locked="0"/>
    </xf>
    <xf numFmtId="198"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198"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198" fontId="18" fillId="64" borderId="1">
      <alignment horizontal="center" vertical="center"/>
      <protection locked="0"/>
    </xf>
    <xf numFmtId="166" fontId="18" fillId="64" borderId="1">
      <alignment horizontal="center" vertical="center"/>
      <protection locked="0"/>
    </xf>
    <xf numFmtId="198" fontId="18" fillId="64" borderId="1">
      <alignment horizontal="center" vertical="center"/>
      <protection locked="0"/>
    </xf>
    <xf numFmtId="166" fontId="18" fillId="64" borderId="1">
      <alignment horizontal="center" vertical="center"/>
      <protection locked="0"/>
    </xf>
    <xf numFmtId="198" fontId="18" fillId="64" borderId="1">
      <alignment horizontal="center" vertical="center"/>
      <protection locked="0"/>
    </xf>
    <xf numFmtId="166" fontId="18" fillId="64" borderId="1">
      <alignment horizontal="center" vertical="center"/>
      <protection locked="0"/>
    </xf>
    <xf numFmtId="198"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0" fontId="79" fillId="0" borderId="0"/>
    <xf numFmtId="0" fontId="9" fillId="0" borderId="0"/>
    <xf numFmtId="0" fontId="9" fillId="0" borderId="32" applyNumberFormat="0" applyFill="0" applyProtection="0">
      <alignment horizontal="center" vertical="center" wrapText="1"/>
    </xf>
    <xf numFmtId="0" fontId="1" fillId="0" borderId="0"/>
    <xf numFmtId="9" fontId="1"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xf numFmtId="0" fontId="5" fillId="0" borderId="0">
      <alignment horizontal="left" vertical="top"/>
    </xf>
    <xf numFmtId="0" fontId="9" fillId="0" borderId="1" applyBorder="0" applyAlignment="0">
      <alignment horizontal="center" wrapText="1"/>
    </xf>
    <xf numFmtId="0" fontId="5" fillId="0" borderId="0">
      <alignment horizontal="center"/>
    </xf>
    <xf numFmtId="0" fontId="1" fillId="0" borderId="0"/>
    <xf numFmtId="0" fontId="134" fillId="0" borderId="0" applyNumberFormat="0" applyFill="0" applyBorder="0" applyAlignment="0" applyProtection="0"/>
    <xf numFmtId="0" fontId="7" fillId="0" borderId="0"/>
    <xf numFmtId="0" fontId="136" fillId="0" borderId="0"/>
    <xf numFmtId="0" fontId="9" fillId="0" borderId="0" applyNumberFormat="0" applyFont="0" applyFill="0" applyBorder="0" applyAlignment="0" applyProtection="0">
      <alignment vertical="top"/>
    </xf>
    <xf numFmtId="0" fontId="1" fillId="0" borderId="0"/>
    <xf numFmtId="0" fontId="9" fillId="0" borderId="0" applyNumberFormat="0" applyFont="0" applyFill="0" applyBorder="0" applyAlignment="0" applyProtection="0">
      <alignment vertical="top"/>
    </xf>
    <xf numFmtId="0" fontId="7" fillId="0" borderId="0"/>
    <xf numFmtId="0" fontId="136" fillId="0" borderId="0"/>
  </cellStyleXfs>
  <cellXfs count="911">
    <xf numFmtId="0" fontId="0" fillId="0" borderId="0" xfId="0"/>
    <xf numFmtId="0" fontId="0" fillId="0" borderId="0" xfId="0" applyBorder="1"/>
    <xf numFmtId="0" fontId="80" fillId="0" borderId="1" xfId="0" applyFont="1" applyBorder="1" applyAlignment="1">
      <alignment horizontal="left" vertical="center" wrapText="1" indent="1"/>
    </xf>
    <xf numFmtId="0" fontId="82" fillId="0" borderId="0" xfId="0" applyFont="1" applyBorder="1"/>
    <xf numFmtId="0" fontId="80" fillId="0" borderId="1" xfId="0" applyFont="1" applyBorder="1" applyAlignment="1">
      <alignment horizontal="left" vertical="center" wrapText="1" indent="2"/>
    </xf>
    <xf numFmtId="0" fontId="80" fillId="66" borderId="1" xfId="0" applyFont="1" applyFill="1" applyBorder="1" applyAlignment="1">
      <alignment horizontal="left" vertical="center" wrapText="1" indent="1"/>
    </xf>
    <xf numFmtId="0" fontId="85" fillId="0" borderId="0" xfId="0" applyFont="1" applyBorder="1"/>
    <xf numFmtId="0" fontId="80" fillId="0" borderId="0" xfId="0" applyFont="1" applyBorder="1"/>
    <xf numFmtId="0" fontId="80" fillId="0" borderId="0" xfId="0" applyFont="1" applyBorder="1" applyAlignment="1">
      <alignment horizontal="center"/>
    </xf>
    <xf numFmtId="0" fontId="80" fillId="0" borderId="1" xfId="0" applyFont="1" applyFill="1" applyBorder="1" applyAlignment="1">
      <alignment horizontal="left" vertical="center" wrapText="1" indent="1"/>
    </xf>
    <xf numFmtId="0" fontId="80" fillId="0" borderId="1" xfId="0" applyFont="1" applyFill="1" applyBorder="1" applyAlignment="1">
      <alignment horizontal="center" vertical="center" wrapText="1"/>
    </xf>
    <xf numFmtId="0" fontId="84" fillId="0" borderId="1" xfId="0" applyFont="1" applyFill="1" applyBorder="1" applyAlignment="1">
      <alignment horizontal="left" vertical="center" wrapText="1" indent="1"/>
    </xf>
    <xf numFmtId="0" fontId="84" fillId="0" borderId="1" xfId="0" applyFont="1" applyBorder="1" applyAlignment="1">
      <alignment horizontal="left" vertical="center" wrapText="1" indent="1"/>
    </xf>
    <xf numFmtId="0" fontId="84" fillId="66" borderId="1" xfId="0" applyFont="1" applyFill="1" applyBorder="1" applyAlignment="1">
      <alignment horizontal="left" vertical="center" wrapText="1" indent="1"/>
    </xf>
    <xf numFmtId="0" fontId="84" fillId="0" borderId="1" xfId="0" applyFont="1" applyBorder="1" applyAlignment="1">
      <alignment horizontal="left" vertical="center" wrapText="1" indent="2"/>
    </xf>
    <xf numFmtId="0" fontId="84" fillId="0" borderId="1" xfId="9" applyFont="1" applyFill="1" applyBorder="1" applyAlignment="1">
      <alignment horizontal="left" vertical="center" wrapText="1" indent="1"/>
    </xf>
    <xf numFmtId="0" fontId="0" fillId="0" borderId="0" xfId="0" applyFill="1"/>
    <xf numFmtId="0" fontId="80" fillId="0" borderId="0" xfId="0" applyFont="1" applyFill="1" applyBorder="1"/>
    <xf numFmtId="49" fontId="96" fillId="0" borderId="1" xfId="0" applyNumberFormat="1" applyFont="1" applyFill="1" applyBorder="1" applyAlignment="1">
      <alignment horizontal="center" vertical="center" wrapText="1"/>
    </xf>
    <xf numFmtId="0" fontId="98" fillId="0" borderId="1" xfId="0" applyFont="1" applyFill="1" applyBorder="1" applyAlignment="1">
      <alignment horizontal="left" vertical="center" wrapText="1" indent="1"/>
    </xf>
    <xf numFmtId="0" fontId="96" fillId="0" borderId="1" xfId="0" applyFont="1" applyFill="1" applyBorder="1" applyAlignment="1">
      <alignment horizontal="left" vertical="center" wrapText="1" indent="1"/>
    </xf>
    <xf numFmtId="0" fontId="96" fillId="0" borderId="1" xfId="0" applyFont="1" applyFill="1" applyBorder="1" applyAlignment="1">
      <alignment horizontal="center" vertical="center" wrapText="1"/>
    </xf>
    <xf numFmtId="49" fontId="96" fillId="0" borderId="1" xfId="0" applyNumberFormat="1" applyFont="1" applyFill="1" applyBorder="1" applyAlignment="1">
      <alignment horizontal="left" vertical="center" wrapText="1" indent="2"/>
    </xf>
    <xf numFmtId="0" fontId="83" fillId="66" borderId="1" xfId="8" applyFont="1" applyFill="1" applyBorder="1" applyAlignment="1">
      <alignment horizontal="left" vertical="center" wrapText="1" indent="1"/>
    </xf>
    <xf numFmtId="49" fontId="84" fillId="0" borderId="1" xfId="9" applyNumberFormat="1" applyFont="1" applyFill="1" applyBorder="1" applyAlignment="1">
      <alignment horizontal="center" vertical="center" wrapText="1"/>
    </xf>
    <xf numFmtId="0" fontId="84" fillId="0" borderId="1" xfId="8" applyFont="1" applyFill="1" applyBorder="1" applyAlignment="1">
      <alignment horizontal="left" vertical="center" wrapText="1" indent="1"/>
    </xf>
    <xf numFmtId="0" fontId="84" fillId="0" borderId="1" xfId="8" applyFont="1" applyFill="1" applyBorder="1" applyAlignment="1">
      <alignment horizontal="center" vertical="center" wrapText="1"/>
    </xf>
    <xf numFmtId="0" fontId="84" fillId="0" borderId="1" xfId="8" applyFont="1" applyBorder="1" applyAlignment="1">
      <alignment horizontal="left" wrapText="1" indent="1"/>
    </xf>
    <xf numFmtId="0" fontId="84" fillId="0" borderId="2" xfId="8" applyFont="1" applyBorder="1" applyAlignment="1">
      <alignment horizontal="left" wrapText="1" indent="1"/>
    </xf>
    <xf numFmtId="0" fontId="84" fillId="0" borderId="2" xfId="8" applyFont="1" applyFill="1" applyBorder="1" applyAlignment="1">
      <alignment horizontal="center" vertical="center" wrapText="1"/>
    </xf>
    <xf numFmtId="49" fontId="83" fillId="66" borderId="1" xfId="9" applyNumberFormat="1" applyFont="1" applyFill="1" applyBorder="1" applyAlignment="1">
      <alignment horizontal="center" vertical="center" wrapText="1"/>
    </xf>
    <xf numFmtId="49" fontId="80" fillId="66" borderId="1" xfId="0" applyNumberFormat="1" applyFont="1" applyFill="1" applyBorder="1" applyAlignment="1">
      <alignment horizontal="center" vertical="center"/>
    </xf>
    <xf numFmtId="49" fontId="80" fillId="0" borderId="1" xfId="0" applyNumberFormat="1" applyFont="1" applyBorder="1" applyAlignment="1" applyProtection="1">
      <alignment horizontal="center" vertical="center"/>
      <protection locked="0"/>
    </xf>
    <xf numFmtId="0" fontId="84" fillId="0" borderId="1" xfId="1" applyFont="1" applyFill="1" applyBorder="1" applyAlignment="1">
      <alignment horizontal="left" vertical="center" wrapText="1" indent="1"/>
    </xf>
    <xf numFmtId="0" fontId="96" fillId="0" borderId="1" xfId="1" applyFont="1" applyFill="1" applyBorder="1" applyAlignment="1" applyProtection="1">
      <alignment horizontal="left" vertical="center" wrapText="1" indent="1"/>
      <protection locked="0"/>
    </xf>
    <xf numFmtId="0" fontId="84" fillId="0" borderId="1" xfId="0" applyFont="1" applyFill="1" applyBorder="1" applyAlignment="1">
      <alignment horizontal="left" wrapText="1" indent="1"/>
    </xf>
    <xf numFmtId="0" fontId="80" fillId="0" borderId="31" xfId="0" applyFont="1" applyBorder="1" applyAlignment="1">
      <alignment horizontal="left" vertical="center" wrapText="1" indent="1"/>
    </xf>
    <xf numFmtId="0" fontId="84" fillId="0" borderId="1" xfId="8" applyFont="1" applyFill="1" applyBorder="1" applyAlignment="1">
      <alignment horizontal="left" vertical="center" wrapText="1" indent="2"/>
    </xf>
    <xf numFmtId="4" fontId="87" fillId="0" borderId="1" xfId="3226" applyNumberFormat="1" applyFont="1" applyFill="1" applyBorder="1" applyAlignment="1" applyProtection="1">
      <alignment horizontal="right" vertical="center" indent="1"/>
      <protection locked="0"/>
    </xf>
    <xf numFmtId="4" fontId="80" fillId="0" borderId="1" xfId="3226" applyNumberFormat="1" applyFont="1" applyFill="1" applyBorder="1" applyAlignment="1" applyProtection="1">
      <alignment horizontal="right" vertical="center" indent="1"/>
      <protection locked="0"/>
    </xf>
    <xf numFmtId="49" fontId="80" fillId="0" borderId="1" xfId="0" applyNumberFormat="1" applyFont="1" applyFill="1" applyBorder="1" applyAlignment="1" applyProtection="1">
      <alignment horizontal="center" vertical="center"/>
      <protection locked="0"/>
    </xf>
    <xf numFmtId="0" fontId="84" fillId="0" borderId="1" xfId="0" applyFont="1" applyFill="1" applyBorder="1" applyAlignment="1">
      <alignment horizontal="center" vertical="center" wrapText="1"/>
    </xf>
    <xf numFmtId="0" fontId="84" fillId="0" borderId="1" xfId="0" applyNumberFormat="1" applyFont="1" applyFill="1" applyBorder="1" applyAlignment="1">
      <alignment horizontal="left" vertical="center" wrapText="1" indent="1"/>
    </xf>
    <xf numFmtId="0" fontId="84" fillId="0" borderId="1" xfId="0" applyNumberFormat="1" applyFont="1" applyFill="1" applyBorder="1" applyAlignment="1">
      <alignment horizontal="center" vertical="center" wrapText="1"/>
    </xf>
    <xf numFmtId="0" fontId="80" fillId="0" borderId="31" xfId="0" applyFont="1" applyBorder="1" applyAlignment="1">
      <alignment horizontal="left" vertical="center" wrapText="1"/>
    </xf>
    <xf numFmtId="0" fontId="96" fillId="0" borderId="1" xfId="0" applyFont="1" applyBorder="1" applyAlignment="1">
      <alignment horizontal="left" vertical="center" wrapText="1" indent="1"/>
    </xf>
    <xf numFmtId="0" fontId="84" fillId="0" borderId="1" xfId="1" applyFont="1" applyBorder="1" applyAlignment="1" applyProtection="1">
      <alignment horizontal="left" vertical="center" wrapText="1" indent="1"/>
      <protection locked="0"/>
    </xf>
    <xf numFmtId="49" fontId="87" fillId="66" borderId="1" xfId="0" applyNumberFormat="1" applyFont="1" applyFill="1" applyBorder="1" applyAlignment="1">
      <alignment horizontal="center" vertical="center"/>
    </xf>
    <xf numFmtId="0" fontId="91" fillId="0" borderId="0" xfId="0" applyFont="1" applyFill="1" applyBorder="1" applyAlignment="1">
      <alignment horizontal="left" wrapText="1"/>
    </xf>
    <xf numFmtId="0" fontId="85" fillId="0" borderId="0" xfId="0" applyFont="1" applyBorder="1" applyAlignment="1">
      <alignment horizontal="center"/>
    </xf>
    <xf numFmtId="49" fontId="84" fillId="0" borderId="3" xfId="9" applyNumberFormat="1" applyFont="1" applyFill="1" applyBorder="1" applyAlignment="1">
      <alignment horizontal="center" vertical="center"/>
    </xf>
    <xf numFmtId="49" fontId="80" fillId="0" borderId="1" xfId="0" applyNumberFormat="1" applyFont="1" applyFill="1" applyBorder="1" applyAlignment="1">
      <alignment horizontal="center" vertical="center"/>
    </xf>
    <xf numFmtId="49" fontId="84" fillId="66" borderId="1" xfId="0" applyNumberFormat="1" applyFont="1" applyFill="1" applyBorder="1" applyAlignment="1">
      <alignment horizontal="center" vertical="center" wrapText="1"/>
    </xf>
    <xf numFmtId="49" fontId="84" fillId="0" borderId="1" xfId="0" applyNumberFormat="1" applyFont="1" applyFill="1" applyBorder="1" applyAlignment="1">
      <alignment horizontal="center" vertical="center" wrapText="1"/>
    </xf>
    <xf numFmtId="0" fontId="83" fillId="68" borderId="27" xfId="9" applyFont="1" applyFill="1" applyBorder="1" applyAlignment="1">
      <alignment vertical="center" wrapText="1"/>
    </xf>
    <xf numFmtId="0" fontId="83" fillId="69" borderId="27" xfId="9" applyFont="1" applyFill="1" applyBorder="1" applyAlignment="1">
      <alignment vertical="center" wrapText="1"/>
    </xf>
    <xf numFmtId="0" fontId="83" fillId="66" borderId="3" xfId="9" applyFont="1" applyFill="1" applyBorder="1" applyAlignment="1">
      <alignment horizontal="left" vertical="center" indent="1"/>
    </xf>
    <xf numFmtId="0" fontId="83" fillId="66" borderId="27" xfId="9" applyFont="1" applyFill="1" applyBorder="1" applyAlignment="1">
      <alignment horizontal="left" vertical="top"/>
    </xf>
    <xf numFmtId="49" fontId="98" fillId="66" borderId="1" xfId="0" applyNumberFormat="1" applyFont="1" applyFill="1" applyBorder="1" applyAlignment="1">
      <alignment horizontal="center" vertical="center" wrapText="1"/>
    </xf>
    <xf numFmtId="0" fontId="94" fillId="68" borderId="3" xfId="9" applyFont="1" applyFill="1" applyBorder="1" applyAlignment="1">
      <alignment horizontal="left" vertical="center" indent="1"/>
    </xf>
    <xf numFmtId="0" fontId="94" fillId="69" borderId="3" xfId="9" applyFont="1" applyFill="1" applyBorder="1" applyAlignment="1">
      <alignment horizontal="left" vertical="center" indent="1"/>
    </xf>
    <xf numFmtId="49" fontId="83" fillId="66" borderId="1" xfId="0" applyNumberFormat="1" applyFont="1" applyFill="1" applyBorder="1" applyAlignment="1">
      <alignment horizontal="center" vertical="center" wrapText="1"/>
    </xf>
    <xf numFmtId="49" fontId="87" fillId="66" borderId="1" xfId="8" applyNumberFormat="1" applyFont="1" applyFill="1" applyBorder="1" applyAlignment="1">
      <alignment horizontal="center" vertical="center" wrapText="1"/>
    </xf>
    <xf numFmtId="0" fontId="87" fillId="66" borderId="1" xfId="0" applyFont="1" applyFill="1" applyBorder="1" applyAlignment="1">
      <alignment horizontal="left" vertical="center" wrapText="1" indent="1"/>
    </xf>
    <xf numFmtId="0" fontId="80" fillId="0" borderId="2" xfId="0" applyFont="1" applyBorder="1" applyAlignment="1">
      <alignment horizontal="left" vertical="center" wrapText="1" indent="1"/>
    </xf>
    <xf numFmtId="0" fontId="80" fillId="0" borderId="2" xfId="0" applyFont="1" applyBorder="1" applyAlignment="1">
      <alignment horizontal="center" vertical="center" wrapText="1"/>
    </xf>
    <xf numFmtId="0" fontId="80" fillId="0" borderId="1" xfId="0" applyFont="1" applyFill="1" applyBorder="1" applyAlignment="1">
      <alignment horizontal="left" vertical="center" wrapText="1" indent="2"/>
    </xf>
    <xf numFmtId="4" fontId="84" fillId="0" borderId="3" xfId="0" applyNumberFormat="1" applyFont="1" applyFill="1" applyBorder="1" applyAlignment="1" applyProtection="1">
      <alignment horizontal="left" vertical="center" wrapText="1" indent="1"/>
      <protection locked="0"/>
    </xf>
    <xf numFmtId="4" fontId="95" fillId="0" borderId="3" xfId="0" applyNumberFormat="1" applyFont="1" applyFill="1" applyBorder="1" applyAlignment="1" applyProtection="1">
      <alignment horizontal="left" vertical="center" wrapText="1" indent="1"/>
      <protection locked="0"/>
    </xf>
    <xf numFmtId="0" fontId="80" fillId="0" borderId="0" xfId="0" applyFont="1" applyFill="1" applyBorder="1" applyAlignment="1">
      <alignment horizontal="center" vertical="center" wrapText="1"/>
    </xf>
    <xf numFmtId="0" fontId="84" fillId="0" borderId="1" xfId="0" applyFont="1" applyFill="1" applyBorder="1" applyAlignment="1">
      <alignment horizontal="left" vertical="center" wrapText="1"/>
    </xf>
    <xf numFmtId="0" fontId="101" fillId="0" borderId="0" xfId="0" applyFont="1" applyAlignment="1">
      <alignment vertical="center"/>
    </xf>
    <xf numFmtId="0" fontId="101" fillId="0" borderId="1" xfId="0" applyFont="1" applyBorder="1" applyAlignment="1">
      <alignment vertical="center" wrapText="1"/>
    </xf>
    <xf numFmtId="0" fontId="101" fillId="75" borderId="3" xfId="0" applyFont="1" applyFill="1" applyBorder="1" applyAlignment="1">
      <alignment horizontal="center" vertical="center" wrapText="1"/>
    </xf>
    <xf numFmtId="0" fontId="101" fillId="76" borderId="3" xfId="0" applyFont="1" applyFill="1" applyBorder="1" applyAlignment="1">
      <alignment horizontal="center" vertical="center" wrapText="1"/>
    </xf>
    <xf numFmtId="0" fontId="102" fillId="0" borderId="1" xfId="0" applyFont="1" applyBorder="1" applyAlignment="1">
      <alignment vertical="center" wrapText="1"/>
    </xf>
    <xf numFmtId="0" fontId="103" fillId="65" borderId="1" xfId="0" applyFont="1" applyFill="1" applyBorder="1" applyAlignment="1">
      <alignment vertical="center" wrapText="1"/>
    </xf>
    <xf numFmtId="0" fontId="104" fillId="78" borderId="1" xfId="0" applyFont="1" applyFill="1" applyBorder="1" applyAlignment="1">
      <alignment horizontal="center" vertical="center" wrapText="1"/>
    </xf>
    <xf numFmtId="0" fontId="105" fillId="0" borderId="1" xfId="0" applyFont="1" applyBorder="1" applyAlignment="1">
      <alignment vertical="center" wrapText="1"/>
    </xf>
    <xf numFmtId="3" fontId="104" fillId="0" borderId="1" xfId="0" applyNumberFormat="1" applyFont="1" applyBorder="1" applyAlignment="1">
      <alignment horizontal="center" vertical="center" wrapText="1"/>
    </xf>
    <xf numFmtId="3" fontId="102" fillId="0" borderId="1" xfId="0" applyNumberFormat="1" applyFont="1" applyFill="1" applyBorder="1" applyAlignment="1">
      <alignment horizontal="center" vertical="center" wrapText="1"/>
    </xf>
    <xf numFmtId="3" fontId="105" fillId="77" borderId="1" xfId="0" applyNumberFormat="1" applyFont="1" applyFill="1" applyBorder="1" applyAlignment="1">
      <alignment horizontal="center" vertical="center" wrapText="1"/>
    </xf>
    <xf numFmtId="0" fontId="106" fillId="0" borderId="1" xfId="0" applyFont="1" applyBorder="1" applyAlignment="1">
      <alignment vertical="center" wrapText="1"/>
    </xf>
    <xf numFmtId="3" fontId="102" fillId="0" borderId="1" xfId="0" applyNumberFormat="1" applyFont="1" applyBorder="1" applyAlignment="1">
      <alignment horizontal="center" vertical="center" wrapText="1"/>
    </xf>
    <xf numFmtId="3" fontId="104" fillId="0" borderId="1" xfId="0" applyNumberFormat="1" applyFont="1" applyBorder="1" applyAlignment="1">
      <alignment horizontal="center" vertical="center"/>
    </xf>
    <xf numFmtId="3" fontId="102" fillId="0" borderId="1" xfId="0" applyNumberFormat="1" applyFont="1" applyBorder="1" applyAlignment="1">
      <alignment horizontal="center" vertical="center"/>
    </xf>
    <xf numFmtId="3" fontId="102" fillId="0" borderId="1" xfId="0" applyNumberFormat="1" applyFont="1" applyFill="1" applyBorder="1" applyAlignment="1">
      <alignment horizontal="center" vertical="center"/>
    </xf>
    <xf numFmtId="0" fontId="104" fillId="0" borderId="0" xfId="0" applyFont="1" applyBorder="1" applyAlignment="1">
      <alignment vertical="center" wrapText="1"/>
    </xf>
    <xf numFmtId="0" fontId="82" fillId="0" borderId="0" xfId="0" applyFont="1" applyAlignment="1">
      <alignment vertical="center" wrapText="1"/>
    </xf>
    <xf numFmtId="0" fontId="82" fillId="0" borderId="0" xfId="0" applyFont="1" applyBorder="1" applyAlignment="1">
      <alignment vertical="center" wrapText="1"/>
    </xf>
    <xf numFmtId="0" fontId="101" fillId="0" borderId="0" xfId="0" applyFont="1" applyAlignment="1">
      <alignment horizontal="left" vertical="center" wrapText="1"/>
    </xf>
    <xf numFmtId="0" fontId="82" fillId="0" borderId="0" xfId="0" applyFont="1"/>
    <xf numFmtId="3" fontId="105" fillId="77" borderId="1" xfId="0" applyNumberFormat="1" applyFont="1" applyFill="1" applyBorder="1" applyAlignment="1">
      <alignment horizontal="center" vertical="center"/>
    </xf>
    <xf numFmtId="0" fontId="102" fillId="0" borderId="0" xfId="0" applyFont="1" applyBorder="1" applyAlignment="1">
      <alignment vertical="center" wrapText="1"/>
    </xf>
    <xf numFmtId="0" fontId="104" fillId="78" borderId="1" xfId="0" applyFont="1" applyFill="1" applyBorder="1" applyAlignment="1">
      <alignment horizontal="center" vertical="center"/>
    </xf>
    <xf numFmtId="3" fontId="104" fillId="77" borderId="1" xfId="0" applyNumberFormat="1" applyFont="1" applyFill="1" applyBorder="1" applyAlignment="1">
      <alignment horizontal="center" vertical="center" wrapText="1"/>
    </xf>
    <xf numFmtId="3" fontId="105" fillId="0" borderId="1" xfId="0" applyNumberFormat="1" applyFont="1" applyBorder="1" applyAlignment="1">
      <alignment horizontal="center" vertical="center" wrapText="1"/>
    </xf>
    <xf numFmtId="3" fontId="105" fillId="0" borderId="1" xfId="0" applyNumberFormat="1" applyFont="1" applyBorder="1" applyAlignment="1">
      <alignment horizontal="center" vertical="center"/>
    </xf>
    <xf numFmtId="3" fontId="102" fillId="0" borderId="0" xfId="0" applyNumberFormat="1" applyFont="1" applyFill="1" applyBorder="1" applyAlignment="1">
      <alignment horizontal="center" vertical="center" wrapText="1"/>
    </xf>
    <xf numFmtId="3" fontId="102" fillId="0" borderId="0" xfId="0" applyNumberFormat="1" applyFont="1" applyFill="1" applyBorder="1" applyAlignment="1">
      <alignment horizontal="center" vertical="center"/>
    </xf>
    <xf numFmtId="0" fontId="101" fillId="0" borderId="0" xfId="0" applyFont="1" applyFill="1" applyAlignment="1">
      <alignment horizontal="left" vertical="center" wrapText="1"/>
    </xf>
    <xf numFmtId="0" fontId="101" fillId="75" borderId="1" xfId="0" applyFont="1" applyFill="1" applyBorder="1" applyAlignment="1">
      <alignment horizontal="center" vertical="center" wrapText="1"/>
    </xf>
    <xf numFmtId="0" fontId="101" fillId="77" borderId="3" xfId="0" applyFont="1" applyFill="1" applyBorder="1" applyAlignment="1">
      <alignment horizontal="center" vertical="center" wrapText="1"/>
    </xf>
    <xf numFmtId="0" fontId="101" fillId="0" borderId="0" xfId="0" applyFont="1" applyBorder="1" applyAlignment="1">
      <alignment vertical="center"/>
    </xf>
    <xf numFmtId="0" fontId="101" fillId="73" borderId="1" xfId="0" applyFont="1" applyFill="1" applyBorder="1" applyAlignment="1">
      <alignment horizontal="center" vertical="center" wrapText="1"/>
    </xf>
    <xf numFmtId="0" fontId="101" fillId="76" borderId="1" xfId="0" applyFont="1" applyFill="1" applyBorder="1" applyAlignment="1">
      <alignment horizontal="center" vertical="center" wrapText="1"/>
    </xf>
    <xf numFmtId="0" fontId="104" fillId="80" borderId="1" xfId="0" applyFont="1" applyFill="1" applyBorder="1" applyAlignment="1">
      <alignment horizontal="center" vertical="center" wrapText="1"/>
    </xf>
    <xf numFmtId="3" fontId="105" fillId="80" borderId="1" xfId="0" applyNumberFormat="1" applyFont="1" applyFill="1" applyBorder="1" applyAlignment="1">
      <alignment horizontal="center" vertical="center" wrapText="1"/>
    </xf>
    <xf numFmtId="0" fontId="82" fillId="0" borderId="0" xfId="0" applyFont="1" applyAlignment="1">
      <alignment wrapText="1"/>
    </xf>
    <xf numFmtId="3" fontId="104" fillId="0" borderId="1" xfId="0" applyNumberFormat="1" applyFont="1" applyFill="1" applyBorder="1" applyAlignment="1">
      <alignment horizontal="center" vertical="center"/>
    </xf>
    <xf numFmtId="0" fontId="107" fillId="0" borderId="1" xfId="0" applyFont="1" applyBorder="1" applyAlignment="1">
      <alignment vertical="center" wrapText="1"/>
    </xf>
    <xf numFmtId="0" fontId="104" fillId="81" borderId="1" xfId="0" applyFont="1" applyFill="1" applyBorder="1" applyAlignment="1">
      <alignment horizontal="center" vertical="center" wrapText="1"/>
    </xf>
    <xf numFmtId="49" fontId="80" fillId="0" borderId="3" xfId="0" applyNumberFormat="1" applyFont="1" applyFill="1" applyBorder="1" applyAlignment="1">
      <alignment horizontal="center" vertical="center"/>
    </xf>
    <xf numFmtId="0" fontId="80" fillId="0" borderId="1" xfId="8" applyFont="1" applyFill="1" applyBorder="1" applyAlignment="1">
      <alignment horizontal="left" vertical="center" wrapText="1" indent="3"/>
    </xf>
    <xf numFmtId="0" fontId="80" fillId="0" borderId="1" xfId="8" applyFont="1" applyFill="1" applyBorder="1" applyAlignment="1">
      <alignment horizontal="center" vertical="center" wrapText="1"/>
    </xf>
    <xf numFmtId="49" fontId="87" fillId="66" borderId="3" xfId="0" applyNumberFormat="1" applyFont="1" applyFill="1" applyBorder="1" applyAlignment="1">
      <alignment horizontal="center" vertical="center"/>
    </xf>
    <xf numFmtId="49" fontId="87" fillId="0" borderId="1" xfId="0" applyNumberFormat="1" applyFont="1" applyFill="1" applyBorder="1" applyAlignment="1">
      <alignment horizontal="center" vertical="center"/>
    </xf>
    <xf numFmtId="0" fontId="87" fillId="66" borderId="1" xfId="0" applyFont="1" applyFill="1" applyBorder="1" applyAlignment="1">
      <alignment horizontal="left" vertical="center" wrapText="1" indent="2"/>
    </xf>
    <xf numFmtId="49" fontId="87" fillId="66" borderId="2" xfId="0" applyNumberFormat="1" applyFont="1" applyFill="1" applyBorder="1" applyAlignment="1">
      <alignment horizontal="center" vertical="center"/>
    </xf>
    <xf numFmtId="0" fontId="87" fillId="66" borderId="2" xfId="0" applyFont="1" applyFill="1" applyBorder="1" applyAlignment="1">
      <alignment horizontal="left" vertical="center" wrapText="1" indent="1"/>
    </xf>
    <xf numFmtId="49" fontId="87" fillId="0" borderId="2" xfId="0" applyNumberFormat="1" applyFont="1" applyFill="1" applyBorder="1" applyAlignment="1">
      <alignment horizontal="center" vertical="center"/>
    </xf>
    <xf numFmtId="4" fontId="84" fillId="0" borderId="1" xfId="8" applyNumberFormat="1" applyFont="1" applyFill="1" applyBorder="1" applyAlignment="1">
      <alignment horizontal="center" vertical="center" wrapText="1"/>
    </xf>
    <xf numFmtId="49" fontId="80" fillId="0" borderId="1" xfId="0" applyNumberFormat="1" applyFont="1" applyFill="1" applyBorder="1" applyAlignment="1">
      <alignment horizontal="center" vertical="center" wrapText="1"/>
    </xf>
    <xf numFmtId="49" fontId="84" fillId="0" borderId="1" xfId="9" applyNumberFormat="1" applyFont="1" applyFill="1" applyBorder="1" applyAlignment="1">
      <alignment horizontal="left" vertical="center" wrapText="1" indent="1"/>
    </xf>
    <xf numFmtId="3" fontId="104" fillId="65" borderId="1" xfId="0" applyNumberFormat="1" applyFont="1" applyFill="1" applyBorder="1" applyAlignment="1">
      <alignment horizontal="center" vertical="center" wrapText="1"/>
    </xf>
    <xf numFmtId="3" fontId="104" fillId="65" borderId="1" xfId="0" applyNumberFormat="1" applyFont="1" applyFill="1" applyBorder="1" applyAlignment="1">
      <alignment horizontal="center" vertical="center"/>
    </xf>
    <xf numFmtId="0" fontId="102" fillId="0" borderId="38" xfId="0" applyFont="1" applyBorder="1" applyAlignment="1">
      <alignment vertical="center" wrapText="1"/>
    </xf>
    <xf numFmtId="3" fontId="102" fillId="0" borderId="38" xfId="0" applyNumberFormat="1" applyFont="1" applyFill="1" applyBorder="1" applyAlignment="1">
      <alignment horizontal="center" vertical="center"/>
    </xf>
    <xf numFmtId="3" fontId="102" fillId="65" borderId="38" xfId="0" applyNumberFormat="1" applyFont="1" applyFill="1" applyBorder="1" applyAlignment="1">
      <alignment horizontal="center" vertical="center"/>
    </xf>
    <xf numFmtId="2" fontId="102" fillId="65" borderId="38" xfId="0" applyNumberFormat="1" applyFont="1" applyFill="1" applyBorder="1" applyAlignment="1">
      <alignment horizontal="center" vertical="center"/>
    </xf>
    <xf numFmtId="2" fontId="102" fillId="0" borderId="38" xfId="0" applyNumberFormat="1" applyFont="1" applyFill="1" applyBorder="1" applyAlignment="1">
      <alignment horizontal="center" vertical="center"/>
    </xf>
    <xf numFmtId="3" fontId="102" fillId="70" borderId="38" xfId="0" applyNumberFormat="1" applyFont="1" applyFill="1" applyBorder="1" applyAlignment="1">
      <alignment horizontal="center" vertical="center"/>
    </xf>
    <xf numFmtId="2" fontId="102" fillId="70" borderId="38" xfId="0" applyNumberFormat="1" applyFont="1" applyFill="1" applyBorder="1" applyAlignment="1">
      <alignment horizontal="center" vertical="center"/>
    </xf>
    <xf numFmtId="3" fontId="102" fillId="65" borderId="0" xfId="0" applyNumberFormat="1" applyFont="1" applyFill="1" applyBorder="1" applyAlignment="1">
      <alignment horizontal="center" vertical="center"/>
    </xf>
    <xf numFmtId="3" fontId="102" fillId="0" borderId="38" xfId="0" applyNumberFormat="1" applyFont="1" applyFill="1" applyBorder="1" applyAlignment="1">
      <alignment horizontal="center" vertical="center" wrapText="1"/>
    </xf>
    <xf numFmtId="0" fontId="0" fillId="65" borderId="0" xfId="0" applyFill="1"/>
    <xf numFmtId="0" fontId="101" fillId="0" borderId="0" xfId="0" applyFont="1" applyBorder="1" applyAlignment="1">
      <alignment vertical="center" wrapText="1"/>
    </xf>
    <xf numFmtId="0" fontId="101" fillId="73" borderId="3" xfId="0" applyFont="1" applyFill="1" applyBorder="1" applyAlignment="1">
      <alignment horizontal="center" vertical="center" wrapText="1"/>
    </xf>
    <xf numFmtId="3" fontId="105" fillId="80" borderId="31" xfId="0" applyNumberFormat="1" applyFont="1" applyFill="1" applyBorder="1" applyAlignment="1">
      <alignment horizontal="center" vertical="center" wrapText="1"/>
    </xf>
    <xf numFmtId="3" fontId="104" fillId="75" borderId="1" xfId="0" applyNumberFormat="1" applyFont="1" applyFill="1" applyBorder="1" applyAlignment="1">
      <alignment horizontal="center" vertical="center" wrapText="1"/>
    </xf>
    <xf numFmtId="0" fontId="104" fillId="0" borderId="1" xfId="0" applyFont="1" applyBorder="1" applyAlignment="1">
      <alignment vertical="center" wrapText="1"/>
    </xf>
    <xf numFmtId="0" fontId="102" fillId="0" borderId="38" xfId="0" applyFont="1" applyFill="1" applyBorder="1" applyAlignment="1">
      <alignment vertical="center" wrapText="1"/>
    </xf>
    <xf numFmtId="3" fontId="102" fillId="65" borderId="38" xfId="0" applyNumberFormat="1" applyFont="1" applyFill="1" applyBorder="1" applyAlignment="1">
      <alignment horizontal="center" vertical="center" wrapText="1"/>
    </xf>
    <xf numFmtId="3" fontId="102" fillId="70" borderId="38" xfId="0" applyNumberFormat="1" applyFont="1" applyFill="1" applyBorder="1" applyAlignment="1">
      <alignment horizontal="center" vertical="center" wrapText="1"/>
    </xf>
    <xf numFmtId="0" fontId="102" fillId="0" borderId="0" xfId="0" applyFont="1" applyFill="1" applyBorder="1" applyAlignment="1">
      <alignment vertical="center" wrapText="1"/>
    </xf>
    <xf numFmtId="3" fontId="102" fillId="65" borderId="0" xfId="0" applyNumberFormat="1" applyFont="1" applyFill="1" applyBorder="1" applyAlignment="1">
      <alignment horizontal="center" vertical="center" wrapText="1"/>
    </xf>
    <xf numFmtId="0" fontId="96" fillId="0" borderId="2" xfId="0" applyFont="1" applyFill="1" applyBorder="1" applyAlignment="1">
      <alignment horizontal="left" vertical="center" wrapText="1" indent="1"/>
    </xf>
    <xf numFmtId="0" fontId="87" fillId="0" borderId="1" xfId="0" applyFont="1" applyFill="1" applyBorder="1" applyAlignment="1">
      <alignment horizontal="left" vertical="center" wrapText="1" indent="1"/>
    </xf>
    <xf numFmtId="49" fontId="80" fillId="0" borderId="1" xfId="0" applyNumberFormat="1" applyFont="1" applyFill="1" applyBorder="1" applyAlignment="1">
      <alignment horizontal="left" vertical="center" wrapText="1" indent="2"/>
    </xf>
    <xf numFmtId="49" fontId="80" fillId="66" borderId="1" xfId="0" applyNumberFormat="1" applyFont="1" applyFill="1" applyBorder="1" applyAlignment="1" applyProtection="1">
      <alignment horizontal="center" vertical="center"/>
      <protection locked="0"/>
    </xf>
    <xf numFmtId="0" fontId="96" fillId="66" borderId="1" xfId="0" applyFont="1" applyFill="1" applyBorder="1" applyAlignment="1">
      <alignment horizontal="left" vertical="center" wrapText="1" indent="1"/>
    </xf>
    <xf numFmtId="0" fontId="80" fillId="0" borderId="1" xfId="0" applyFont="1" applyFill="1" applyBorder="1" applyAlignment="1">
      <alignment vertical="top" wrapText="1"/>
    </xf>
    <xf numFmtId="49" fontId="80" fillId="71" borderId="1" xfId="0" applyNumberFormat="1" applyFont="1" applyFill="1" applyBorder="1" applyAlignment="1" applyProtection="1">
      <alignment horizontal="center" vertical="center"/>
      <protection locked="0"/>
    </xf>
    <xf numFmtId="0" fontId="84" fillId="0" borderId="2" xfId="0" applyFont="1" applyFill="1" applyBorder="1" applyAlignment="1">
      <alignment horizontal="center" vertical="center" wrapText="1"/>
    </xf>
    <xf numFmtId="0" fontId="80" fillId="0" borderId="1" xfId="0" applyFont="1" applyBorder="1" applyAlignment="1">
      <alignment horizontal="left" vertical="center" indent="2"/>
    </xf>
    <xf numFmtId="0" fontId="80" fillId="0" borderId="2" xfId="0" applyFont="1" applyFill="1" applyBorder="1" applyAlignment="1">
      <alignment horizontal="center" vertical="center" wrapText="1"/>
    </xf>
    <xf numFmtId="0" fontId="80" fillId="0" borderId="36" xfId="0" applyFont="1" applyFill="1" applyBorder="1" applyAlignment="1">
      <alignment horizontal="center" vertical="center" wrapText="1"/>
    </xf>
    <xf numFmtId="49" fontId="80" fillId="0" borderId="33" xfId="0" applyNumberFormat="1" applyFont="1" applyFill="1" applyBorder="1" applyAlignment="1">
      <alignment horizontal="center" vertical="center"/>
    </xf>
    <xf numFmtId="49" fontId="80" fillId="0" borderId="2" xfId="0" applyNumberFormat="1" applyFont="1" applyFill="1" applyBorder="1" applyAlignment="1">
      <alignment horizontal="left" vertical="center" wrapText="1" indent="2"/>
    </xf>
    <xf numFmtId="0" fontId="83" fillId="0" borderId="36" xfId="9" applyFont="1" applyFill="1" applyBorder="1" applyAlignment="1">
      <alignment horizontal="center" vertical="center" wrapText="1"/>
    </xf>
    <xf numFmtId="0" fontId="80" fillId="0" borderId="40" xfId="0" applyFont="1" applyFill="1" applyBorder="1" applyAlignment="1">
      <alignment horizontal="center" vertical="center" wrapText="1"/>
    </xf>
    <xf numFmtId="49" fontId="80" fillId="0" borderId="31" xfId="0" applyNumberFormat="1" applyFont="1" applyFill="1" applyBorder="1" applyAlignment="1">
      <alignment horizontal="center" vertical="center"/>
    </xf>
    <xf numFmtId="0" fontId="84" fillId="0" borderId="31" xfId="0" applyFont="1" applyFill="1" applyBorder="1" applyAlignment="1">
      <alignment horizontal="left" vertical="center" wrapText="1" indent="1"/>
    </xf>
    <xf numFmtId="0" fontId="96" fillId="0" borderId="2" xfId="0" applyFont="1" applyBorder="1" applyAlignment="1">
      <alignment horizontal="left" vertical="center" wrapText="1" indent="1"/>
    </xf>
    <xf numFmtId="49" fontId="96" fillId="66" borderId="31" xfId="0" applyNumberFormat="1" applyFont="1" applyFill="1" applyBorder="1" applyAlignment="1">
      <alignment horizontal="center" vertical="center" wrapText="1"/>
    </xf>
    <xf numFmtId="0" fontId="83" fillId="66" borderId="31" xfId="8" applyFont="1" applyFill="1" applyBorder="1" applyAlignment="1">
      <alignment horizontal="left" vertical="center" wrapText="1" indent="1"/>
    </xf>
    <xf numFmtId="49" fontId="84" fillId="71" borderId="33" xfId="9" applyNumberFormat="1" applyFont="1" applyFill="1" applyBorder="1" applyAlignment="1">
      <alignment horizontal="center" vertical="center"/>
    </xf>
    <xf numFmtId="49" fontId="84" fillId="0" borderId="31" xfId="9" applyNumberFormat="1" applyFont="1" applyFill="1" applyBorder="1" applyAlignment="1">
      <alignment horizontal="center" vertical="center" wrapText="1"/>
    </xf>
    <xf numFmtId="0" fontId="84" fillId="0" borderId="31" xfId="8" applyFont="1" applyFill="1" applyBorder="1" applyAlignment="1">
      <alignment horizontal="center" vertical="center" wrapText="1"/>
    </xf>
    <xf numFmtId="49" fontId="84" fillId="0" borderId="2" xfId="9" applyNumberFormat="1" applyFont="1" applyFill="1" applyBorder="1" applyAlignment="1">
      <alignment horizontal="center" vertical="center" wrapText="1"/>
    </xf>
    <xf numFmtId="49" fontId="80" fillId="66" borderId="31" xfId="0" applyNumberFormat="1" applyFont="1" applyFill="1" applyBorder="1" applyAlignment="1" applyProtection="1">
      <alignment horizontal="center" vertical="center"/>
      <protection locked="0"/>
    </xf>
    <xf numFmtId="49" fontId="80" fillId="66" borderId="31" xfId="0" applyNumberFormat="1" applyFont="1" applyFill="1" applyBorder="1" applyAlignment="1" applyProtection="1">
      <alignment horizontal="left" vertical="center"/>
      <protection locked="0"/>
    </xf>
    <xf numFmtId="49" fontId="80" fillId="0" borderId="2" xfId="0" applyNumberFormat="1" applyFont="1" applyFill="1" applyBorder="1" applyAlignment="1" applyProtection="1">
      <alignment horizontal="center" vertical="center"/>
      <protection locked="0"/>
    </xf>
    <xf numFmtId="49" fontId="80" fillId="0" borderId="31" xfId="0" applyNumberFormat="1" applyFont="1" applyFill="1" applyBorder="1" applyAlignment="1" applyProtection="1">
      <alignment horizontal="center" vertical="center"/>
      <protection locked="0"/>
    </xf>
    <xf numFmtId="0" fontId="94" fillId="69" borderId="27" xfId="9" applyFont="1" applyFill="1" applyBorder="1" applyAlignment="1">
      <alignment vertical="center" wrapText="1"/>
    </xf>
    <xf numFmtId="49" fontId="110" fillId="0" borderId="1" xfId="9" applyNumberFormat="1" applyFont="1" applyFill="1" applyBorder="1" applyAlignment="1">
      <alignment horizontal="center" vertical="center" wrapText="1"/>
    </xf>
    <xf numFmtId="0" fontId="110" fillId="0" borderId="1" xfId="8" applyFont="1" applyFill="1" applyBorder="1" applyAlignment="1">
      <alignment horizontal="center" vertical="center" wrapText="1"/>
    </xf>
    <xf numFmtId="0" fontId="84" fillId="0" borderId="2" xfId="8" applyFont="1" applyBorder="1" applyAlignment="1">
      <alignment horizontal="left" vertical="center" wrapText="1" indent="1"/>
    </xf>
    <xf numFmtId="0" fontId="114" fillId="0" borderId="1" xfId="0" applyFont="1" applyFill="1" applyBorder="1" applyAlignment="1"/>
    <xf numFmtId="0" fontId="114" fillId="0" borderId="1" xfId="0" applyFont="1" applyFill="1" applyBorder="1" applyAlignment="1">
      <alignment horizontal="left"/>
    </xf>
    <xf numFmtId="0" fontId="114" fillId="72" borderId="1" xfId="0" applyFont="1" applyFill="1" applyBorder="1" applyAlignment="1">
      <alignment horizontal="right"/>
    </xf>
    <xf numFmtId="9" fontId="0" fillId="0" borderId="0" xfId="3226" applyFont="1"/>
    <xf numFmtId="0" fontId="114" fillId="0" borderId="1" xfId="0" applyFont="1" applyFill="1" applyBorder="1" applyAlignment="1">
      <alignment horizontal="right"/>
    </xf>
    <xf numFmtId="0" fontId="114" fillId="0" borderId="1" xfId="0" applyFont="1" applyFill="1" applyBorder="1" applyAlignment="1">
      <alignment horizontal="left" vertical="top" wrapText="1"/>
    </xf>
    <xf numFmtId="0" fontId="114" fillId="0" borderId="1" xfId="0" applyFont="1" applyFill="1" applyBorder="1" applyAlignment="1">
      <alignment horizontal="left" vertical="center"/>
    </xf>
    <xf numFmtId="0" fontId="114" fillId="0" borderId="1" xfId="0" applyFont="1" applyFill="1" applyBorder="1" applyAlignment="1">
      <alignment vertical="top" wrapText="1"/>
    </xf>
    <xf numFmtId="0" fontId="114" fillId="0" borderId="1" xfId="0" applyFont="1" applyFill="1" applyBorder="1" applyAlignment="1">
      <alignment horizontal="left" vertical="center" wrapText="1"/>
    </xf>
    <xf numFmtId="0" fontId="84" fillId="0" borderId="1" xfId="0" applyFont="1" applyFill="1" applyBorder="1" applyAlignment="1">
      <alignment horizontal="left" vertical="top" wrapText="1"/>
    </xf>
    <xf numFmtId="0" fontId="84" fillId="0" borderId="1" xfId="8" applyFont="1" applyFill="1" applyBorder="1" applyAlignment="1">
      <alignment vertical="center" wrapText="1"/>
    </xf>
    <xf numFmtId="0" fontId="117" fillId="0" borderId="1" xfId="0" applyNumberFormat="1" applyFont="1" applyBorder="1" applyAlignment="1">
      <alignment vertical="center" wrapText="1"/>
    </xf>
    <xf numFmtId="0" fontId="80" fillId="0" borderId="1" xfId="0" applyFont="1" applyBorder="1" applyAlignment="1">
      <alignment horizontal="center" vertical="center" wrapText="1"/>
    </xf>
    <xf numFmtId="0" fontId="80" fillId="0" borderId="0" xfId="0" applyFont="1" applyFill="1" applyBorder="1" applyAlignment="1">
      <alignment horizontal="center"/>
    </xf>
    <xf numFmtId="4" fontId="0" fillId="0" borderId="0" xfId="0" applyNumberFormat="1" applyBorder="1" applyAlignment="1">
      <alignment horizontal="center" vertical="center"/>
    </xf>
    <xf numFmtId="49" fontId="80" fillId="0" borderId="1" xfId="9" applyNumberFormat="1" applyFont="1" applyFill="1" applyBorder="1" applyAlignment="1">
      <alignment horizontal="center" vertical="center" wrapText="1"/>
    </xf>
    <xf numFmtId="49" fontId="84" fillId="0" borderId="34" xfId="9" applyNumberFormat="1" applyFont="1" applyFill="1" applyBorder="1" applyAlignment="1">
      <alignment horizontal="center" vertical="center"/>
    </xf>
    <xf numFmtId="4" fontId="87" fillId="85" borderId="1" xfId="0" applyNumberFormat="1" applyFont="1" applyFill="1" applyBorder="1" applyAlignment="1">
      <alignment horizontal="center" vertical="center" wrapText="1"/>
    </xf>
    <xf numFmtId="4" fontId="80" fillId="0" borderId="1" xfId="0" applyNumberFormat="1" applyFont="1" applyFill="1" applyBorder="1" applyAlignment="1">
      <alignment horizontal="center" vertical="center"/>
    </xf>
    <xf numFmtId="10" fontId="87" fillId="85" borderId="1" xfId="0" applyNumberFormat="1" applyFont="1" applyFill="1" applyBorder="1" applyAlignment="1">
      <alignment horizontal="center" vertical="center" wrapText="1"/>
    </xf>
    <xf numFmtId="49" fontId="96" fillId="0" borderId="3" xfId="0" applyNumberFormat="1" applyFont="1" applyFill="1" applyBorder="1" applyAlignment="1">
      <alignment horizontal="center" vertical="center" wrapText="1"/>
    </xf>
    <xf numFmtId="0" fontId="97" fillId="67" borderId="27" xfId="0" applyFont="1" applyFill="1" applyBorder="1" applyAlignment="1">
      <alignment horizontal="left" vertical="center" wrapText="1" indent="1"/>
    </xf>
    <xf numFmtId="0" fontId="94" fillId="0" borderId="40" xfId="9" applyFont="1" applyFill="1" applyBorder="1" applyAlignment="1">
      <alignment horizontal="left" vertical="center" wrapText="1" indent="1"/>
    </xf>
    <xf numFmtId="49" fontId="84" fillId="0" borderId="2" xfId="0" applyNumberFormat="1" applyFont="1" applyFill="1" applyBorder="1" applyAlignment="1">
      <alignment horizontal="center" vertical="center" wrapText="1"/>
    </xf>
    <xf numFmtId="0" fontId="94" fillId="0" borderId="36" xfId="9" applyFont="1" applyFill="1" applyBorder="1" applyAlignment="1">
      <alignment horizontal="left" vertical="center" wrapText="1" indent="1"/>
    </xf>
    <xf numFmtId="0" fontId="94" fillId="66" borderId="28" xfId="9" applyFont="1" applyFill="1" applyBorder="1" applyAlignment="1">
      <alignment horizontal="left" vertical="center" wrapText="1" indent="1"/>
    </xf>
    <xf numFmtId="0" fontId="94" fillId="69" borderId="27" xfId="9" applyFont="1" applyFill="1" applyBorder="1" applyAlignment="1">
      <alignment horizontal="left" vertical="center" wrapText="1" indent="1"/>
    </xf>
    <xf numFmtId="0" fontId="83" fillId="66" borderId="3" xfId="8" applyFont="1" applyFill="1" applyBorder="1" applyAlignment="1">
      <alignment horizontal="left" vertical="center" wrapText="1" indent="1"/>
    </xf>
    <xf numFmtId="0" fontId="80" fillId="0" borderId="2" xfId="0" applyFont="1" applyFill="1" applyBorder="1" applyAlignment="1">
      <alignment horizontal="left" vertical="center" wrapText="1" indent="1"/>
    </xf>
    <xf numFmtId="0" fontId="80" fillId="0" borderId="31" xfId="0" applyFont="1" applyFill="1" applyBorder="1" applyAlignment="1">
      <alignment horizontal="left" vertical="center" wrapText="1" indent="1"/>
    </xf>
    <xf numFmtId="0" fontId="82" fillId="0" borderId="0" xfId="0" applyFont="1" applyBorder="1"/>
    <xf numFmtId="4" fontId="0" fillId="0" borderId="0" xfId="0" applyNumberFormat="1" applyFill="1" applyBorder="1" applyAlignment="1">
      <alignment horizontal="center" vertical="center"/>
    </xf>
    <xf numFmtId="0" fontId="128" fillId="0" borderId="0" xfId="0" applyFont="1" applyBorder="1" applyAlignment="1">
      <alignment vertical="top" wrapText="1"/>
    </xf>
    <xf numFmtId="0" fontId="129" fillId="0" borderId="3" xfId="0" applyFont="1" applyFill="1" applyBorder="1" applyAlignment="1">
      <alignment horizontal="center" vertical="top" wrapText="1"/>
    </xf>
    <xf numFmtId="0" fontId="129" fillId="87" borderId="27" xfId="0" applyFont="1" applyFill="1" applyBorder="1" applyAlignment="1">
      <alignment horizontal="center" vertical="top" wrapText="1"/>
    </xf>
    <xf numFmtId="0" fontId="129" fillId="0" borderId="1" xfId="0" applyFont="1" applyFill="1" applyBorder="1" applyAlignment="1">
      <alignment horizontal="center" vertical="top" wrapText="1"/>
    </xf>
    <xf numFmtId="0" fontId="91" fillId="0" borderId="0" xfId="0" applyFont="1" applyBorder="1" applyAlignment="1">
      <alignment horizontal="center" vertical="top" wrapText="1"/>
    </xf>
    <xf numFmtId="4" fontId="87" fillId="87" borderId="1" xfId="0" applyNumberFormat="1" applyFont="1" applyFill="1" applyBorder="1" applyAlignment="1">
      <alignment horizontal="center" vertical="center" wrapText="1"/>
    </xf>
    <xf numFmtId="4" fontId="87" fillId="87" borderId="4" xfId="0" applyNumberFormat="1" applyFont="1" applyFill="1" applyBorder="1" applyAlignment="1">
      <alignment horizontal="center" vertical="center" wrapText="1"/>
    </xf>
    <xf numFmtId="0" fontId="129" fillId="0" borderId="0" xfId="0" applyFont="1" applyFill="1" applyBorder="1" applyAlignment="1">
      <alignment horizontal="center" vertical="top" wrapText="1"/>
    </xf>
    <xf numFmtId="0" fontId="128" fillId="0" borderId="0" xfId="0" applyFont="1" applyBorder="1" applyAlignment="1">
      <alignment horizontal="left" vertical="top" wrapText="1"/>
    </xf>
    <xf numFmtId="4" fontId="87" fillId="0" borderId="1" xfId="0" applyNumberFormat="1" applyFont="1" applyFill="1" applyBorder="1" applyAlignment="1">
      <alignment horizontal="center" vertical="center" wrapText="1"/>
    </xf>
    <xf numFmtId="0" fontId="87" fillId="0" borderId="1" xfId="0" applyFont="1" applyBorder="1" applyAlignment="1">
      <alignment horizontal="center" vertical="center" wrapText="1"/>
    </xf>
    <xf numFmtId="0" fontId="87" fillId="0" borderId="1" xfId="0" applyFont="1" applyFill="1" applyBorder="1" applyAlignment="1">
      <alignment horizontal="center" vertical="center" wrapText="1"/>
    </xf>
    <xf numFmtId="0" fontId="95" fillId="0" borderId="27" xfId="0" applyFont="1" applyFill="1" applyBorder="1" applyAlignment="1">
      <alignment horizontal="center" vertical="top" wrapText="1"/>
    </xf>
    <xf numFmtId="39" fontId="80" fillId="0" borderId="1" xfId="3225" applyNumberFormat="1" applyFont="1" applyFill="1" applyBorder="1" applyAlignment="1">
      <alignment horizontal="center" vertical="center"/>
    </xf>
    <xf numFmtId="164" fontId="80" fillId="0" borderId="1" xfId="3225" applyFont="1" applyFill="1" applyBorder="1" applyAlignment="1">
      <alignment horizontal="center" vertical="center"/>
    </xf>
    <xf numFmtId="0" fontId="95" fillId="0" borderId="27" xfId="0" applyFont="1" applyFill="1" applyBorder="1" applyAlignment="1">
      <alignment horizontal="center" vertical="center" wrapText="1"/>
    </xf>
    <xf numFmtId="0" fontId="84" fillId="0" borderId="1" xfId="8" applyFont="1" applyFill="1" applyBorder="1" applyAlignment="1">
      <alignment horizontal="center" wrapText="1"/>
    </xf>
    <xf numFmtId="0" fontId="97" fillId="0" borderId="27" xfId="0" applyFont="1" applyFill="1" applyBorder="1" applyAlignment="1">
      <alignment horizontal="left" vertical="center" wrapText="1" indent="1"/>
    </xf>
    <xf numFmtId="0" fontId="80" fillId="0" borderId="31" xfId="0" applyFont="1" applyFill="1" applyBorder="1" applyAlignment="1">
      <alignment horizontal="center" vertical="center" wrapText="1"/>
    </xf>
    <xf numFmtId="39" fontId="80" fillId="0" borderId="1" xfId="3225" applyNumberFormat="1" applyFont="1" applyFill="1" applyBorder="1" applyAlignment="1">
      <alignment horizontal="center" vertical="center" wrapText="1"/>
    </xf>
    <xf numFmtId="4" fontId="80" fillId="0" borderId="1" xfId="0" applyNumberFormat="1" applyFont="1" applyFill="1" applyBorder="1" applyAlignment="1">
      <alignment horizontal="center" vertical="center" wrapText="1"/>
    </xf>
    <xf numFmtId="4" fontId="83" fillId="0" borderId="1" xfId="8" applyNumberFormat="1" applyFont="1" applyFill="1" applyBorder="1" applyAlignment="1">
      <alignment horizontal="center" vertical="center" wrapText="1"/>
    </xf>
    <xf numFmtId="4" fontId="130" fillId="0" borderId="1" xfId="0" applyNumberFormat="1" applyFont="1" applyFill="1" applyBorder="1" applyAlignment="1">
      <alignment horizontal="center" vertical="center" wrapText="1"/>
    </xf>
    <xf numFmtId="0" fontId="84" fillId="0" borderId="31" xfId="0" applyFont="1" applyFill="1" applyBorder="1" applyAlignment="1">
      <alignment horizontal="center" vertical="center" wrapText="1"/>
    </xf>
    <xf numFmtId="0" fontId="84" fillId="0" borderId="1" xfId="1" applyFont="1" applyFill="1" applyBorder="1" applyAlignment="1" applyProtection="1">
      <alignment horizontal="center" vertical="center"/>
      <protection locked="0"/>
    </xf>
    <xf numFmtId="0" fontId="94" fillId="0" borderId="27" xfId="9" applyFont="1" applyFill="1" applyBorder="1" applyAlignment="1">
      <alignment vertical="center" wrapText="1"/>
    </xf>
    <xf numFmtId="0" fontId="84" fillId="0" borderId="31" xfId="8" applyFont="1" applyFill="1" applyBorder="1" applyAlignment="1">
      <alignment vertical="center" wrapText="1"/>
    </xf>
    <xf numFmtId="49" fontId="88" fillId="0" borderId="31" xfId="0" applyNumberFormat="1" applyFont="1" applyFill="1" applyBorder="1" applyAlignment="1" applyProtection="1">
      <alignment horizontal="left" vertical="center"/>
      <protection locked="0"/>
    </xf>
    <xf numFmtId="0" fontId="80" fillId="0" borderId="1" xfId="0" applyFont="1" applyFill="1" applyBorder="1" applyAlignment="1">
      <alignment horizontal="center" vertical="center"/>
    </xf>
    <xf numFmtId="0" fontId="109" fillId="0" borderId="1" xfId="0" applyFont="1" applyFill="1" applyBorder="1" applyAlignment="1">
      <alignment horizontal="center" vertical="center"/>
    </xf>
    <xf numFmtId="0" fontId="109" fillId="0" borderId="2" xfId="0" applyFont="1" applyFill="1" applyBorder="1" applyAlignment="1">
      <alignment horizontal="center" vertical="center" wrapText="1"/>
    </xf>
    <xf numFmtId="4" fontId="84" fillId="0" borderId="1" xfId="1" applyNumberFormat="1" applyFont="1" applyFill="1" applyBorder="1" applyAlignment="1" applyProtection="1">
      <alignment horizontal="center" vertical="center" wrapText="1"/>
      <protection locked="0"/>
    </xf>
    <xf numFmtId="4" fontId="96" fillId="0" borderId="1" xfId="0" applyNumberFormat="1" applyFont="1" applyFill="1" applyBorder="1" applyAlignment="1">
      <alignment horizontal="center" vertical="center" wrapText="1"/>
    </xf>
    <xf numFmtId="4" fontId="109" fillId="0" borderId="1" xfId="0" applyNumberFormat="1" applyFont="1" applyFill="1" applyBorder="1" applyAlignment="1">
      <alignment horizontal="center" vertical="center" wrapText="1"/>
    </xf>
    <xf numFmtId="4" fontId="108" fillId="0" borderId="1" xfId="0" applyNumberFormat="1" applyFont="1" applyFill="1" applyBorder="1" applyAlignment="1">
      <alignment horizontal="center" vertical="center" wrapText="1"/>
    </xf>
    <xf numFmtId="0" fontId="96" fillId="0" borderId="31" xfId="0" applyFont="1" applyFill="1" applyBorder="1" applyAlignment="1">
      <alignment horizontal="center" vertical="center" wrapText="1"/>
    </xf>
    <xf numFmtId="0" fontId="80" fillId="0" borderId="28" xfId="0" applyFont="1" applyFill="1" applyBorder="1" applyAlignment="1">
      <alignment horizontal="center" vertical="center" wrapText="1"/>
    </xf>
    <xf numFmtId="0" fontId="83" fillId="0" borderId="27" xfId="9" applyFont="1" applyFill="1" applyBorder="1" applyAlignment="1">
      <alignment vertical="center" wrapText="1"/>
    </xf>
    <xf numFmtId="0" fontId="83" fillId="0" borderId="27" xfId="9" applyFont="1" applyFill="1" applyBorder="1" applyAlignment="1">
      <alignment horizontal="left" vertical="top"/>
    </xf>
    <xf numFmtId="0" fontId="83" fillId="0" borderId="28" xfId="9" applyFont="1" applyFill="1" applyBorder="1" applyAlignment="1">
      <alignment horizontal="left" vertical="center" wrapText="1" indent="1"/>
    </xf>
    <xf numFmtId="0" fontId="83" fillId="0" borderId="27" xfId="9" applyFont="1" applyFill="1" applyBorder="1" applyAlignment="1">
      <alignment horizontal="center" vertical="center" wrapText="1"/>
    </xf>
    <xf numFmtId="202" fontId="80" fillId="0" borderId="1" xfId="0" applyNumberFormat="1" applyFont="1" applyFill="1" applyBorder="1" applyAlignment="1">
      <alignment horizontal="center" vertical="center"/>
    </xf>
    <xf numFmtId="0" fontId="83" fillId="0" borderId="27" xfId="9" applyFont="1" applyFill="1" applyBorder="1" applyAlignment="1">
      <alignment horizontal="left" vertical="center" wrapText="1" indent="1"/>
    </xf>
    <xf numFmtId="4" fontId="0" fillId="0" borderId="1" xfId="0" applyNumberFormat="1" applyFill="1" applyBorder="1" applyAlignment="1">
      <alignment horizontal="center" vertical="center"/>
    </xf>
    <xf numFmtId="0" fontId="94" fillId="69" borderId="1" xfId="9" applyFont="1" applyFill="1" applyBorder="1" applyAlignment="1">
      <alignment horizontal="left" vertical="center" wrapText="1" indent="1"/>
    </xf>
    <xf numFmtId="0" fontId="83" fillId="0" borderId="1" xfId="9" applyFont="1" applyFill="1" applyBorder="1" applyAlignment="1">
      <alignment horizontal="left" vertical="center" wrapText="1" indent="1"/>
    </xf>
    <xf numFmtId="0" fontId="0" fillId="0" borderId="0" xfId="0" applyBorder="1" applyProtection="1">
      <protection locked="0"/>
    </xf>
    <xf numFmtId="0" fontId="0" fillId="0" borderId="0" xfId="0" applyFill="1" applyBorder="1" applyProtection="1">
      <protection locked="0"/>
    </xf>
    <xf numFmtId="0" fontId="80" fillId="0" borderId="0" xfId="0" applyFont="1" applyBorder="1" applyAlignment="1" applyProtection="1">
      <alignment horizontal="center"/>
      <protection locked="0"/>
    </xf>
    <xf numFmtId="0" fontId="80" fillId="0" borderId="0" xfId="0" applyFont="1" applyFill="1" applyBorder="1" applyAlignment="1" applyProtection="1">
      <alignment horizontal="center"/>
      <protection locked="0"/>
    </xf>
    <xf numFmtId="0" fontId="87" fillId="0" borderId="0" xfId="0" applyFont="1" applyBorder="1" applyAlignment="1" applyProtection="1">
      <alignment horizontal="center"/>
      <protection locked="0"/>
    </xf>
    <xf numFmtId="0" fontId="80" fillId="0" borderId="0" xfId="0" applyFont="1" applyBorder="1" applyProtection="1">
      <protection locked="0"/>
    </xf>
    <xf numFmtId="0" fontId="85" fillId="0" borderId="0" xfId="0" applyFont="1" applyBorder="1" applyProtection="1">
      <protection locked="0"/>
    </xf>
    <xf numFmtId="0" fontId="86" fillId="0" borderId="0" xfId="0" applyFont="1" applyBorder="1" applyAlignment="1" applyProtection="1">
      <alignment horizontal="left" vertical="center" wrapText="1" indent="1"/>
      <protection locked="0"/>
    </xf>
    <xf numFmtId="0" fontId="80" fillId="0" borderId="0" xfId="0" applyFont="1" applyBorder="1" applyAlignment="1" applyProtection="1">
      <alignment horizontal="left" vertical="center" wrapText="1" indent="1"/>
      <protection locked="0"/>
    </xf>
    <xf numFmtId="4" fontId="87" fillId="0" borderId="50" xfId="0" applyNumberFormat="1" applyFont="1" applyFill="1" applyBorder="1" applyAlignment="1" applyProtection="1">
      <alignment horizontal="right" vertical="center" wrapText="1" indent="1"/>
    </xf>
    <xf numFmtId="4" fontId="98" fillId="84" borderId="50" xfId="0" applyNumberFormat="1" applyFont="1" applyFill="1" applyBorder="1" applyAlignment="1" applyProtection="1">
      <alignment horizontal="center" vertical="center" wrapText="1"/>
    </xf>
    <xf numFmtId="1" fontId="96" fillId="65" borderId="50" xfId="0" applyNumberFormat="1" applyFont="1" applyFill="1" applyBorder="1" applyAlignment="1" applyProtection="1">
      <alignment horizontal="center" vertical="center" wrapText="1"/>
    </xf>
    <xf numFmtId="0" fontId="95" fillId="0" borderId="3" xfId="0" applyFont="1" applyBorder="1" applyAlignment="1" applyProtection="1">
      <alignment horizontal="left" vertical="center" wrapText="1" indent="1"/>
      <protection locked="0"/>
    </xf>
    <xf numFmtId="4" fontId="80" fillId="0" borderId="3" xfId="0" applyNumberFormat="1" applyFont="1" applyFill="1" applyBorder="1" applyAlignment="1" applyProtection="1">
      <alignment horizontal="right" vertical="center" wrapText="1" indent="1"/>
      <protection locked="0"/>
    </xf>
    <xf numFmtId="0" fontId="80" fillId="0" borderId="1" xfId="0" applyFont="1" applyFill="1" applyBorder="1" applyAlignment="1" applyProtection="1">
      <alignment horizontal="right" vertical="center" wrapText="1" indent="1"/>
      <protection locked="0"/>
    </xf>
    <xf numFmtId="4" fontId="84" fillId="0" borderId="3" xfId="8" applyNumberFormat="1" applyFont="1" applyFill="1" applyBorder="1" applyAlignment="1" applyProtection="1">
      <alignment horizontal="right" vertical="center" wrapText="1" indent="1"/>
      <protection locked="0"/>
    </xf>
    <xf numFmtId="4" fontId="83" fillId="0" borderId="3" xfId="8" applyNumberFormat="1" applyFont="1" applyFill="1" applyBorder="1" applyAlignment="1" applyProtection="1">
      <alignment horizontal="right" vertical="center" wrapText="1" indent="1"/>
      <protection locked="0"/>
    </xf>
    <xf numFmtId="0" fontId="80" fillId="0" borderId="1" xfId="0" applyFont="1" applyBorder="1" applyAlignment="1" applyProtection="1">
      <alignment horizontal="center" vertical="center" wrapText="1"/>
      <protection locked="0"/>
    </xf>
    <xf numFmtId="0" fontId="80" fillId="0" borderId="1" xfId="0" applyFont="1" applyBorder="1" applyAlignment="1" applyProtection="1">
      <alignment horizontal="left" vertical="center" wrapText="1" indent="1"/>
      <protection locked="0"/>
    </xf>
    <xf numFmtId="49" fontId="84" fillId="0" borderId="1" xfId="0" applyNumberFormat="1" applyFont="1" applyFill="1" applyBorder="1" applyAlignment="1" applyProtection="1">
      <alignment horizontal="center" vertical="center" wrapText="1"/>
      <protection locked="0"/>
    </xf>
    <xf numFmtId="0" fontId="80" fillId="0" borderId="50" xfId="0" applyFont="1" applyBorder="1" applyProtection="1"/>
    <xf numFmtId="0" fontId="80" fillId="0" borderId="50" xfId="0" applyFont="1" applyFill="1" applyBorder="1" applyProtection="1"/>
    <xf numFmtId="0" fontId="83" fillId="69" borderId="27" xfId="9" applyFont="1" applyFill="1" applyBorder="1" applyAlignment="1" applyProtection="1">
      <alignment horizontal="left" vertical="center" wrapText="1" indent="1"/>
      <protection locked="0"/>
    </xf>
    <xf numFmtId="0" fontId="80" fillId="0" borderId="1" xfId="6" applyFont="1" applyFill="1" applyBorder="1" applyAlignment="1" applyProtection="1">
      <alignment horizontal="right" vertical="center" indent="1"/>
      <protection locked="0"/>
    </xf>
    <xf numFmtId="4" fontId="84" fillId="0" borderId="1" xfId="8" applyNumberFormat="1" applyFont="1" applyFill="1" applyBorder="1" applyAlignment="1" applyProtection="1">
      <alignment horizontal="right" vertical="center" wrapText="1" indent="1"/>
      <protection locked="0"/>
    </xf>
    <xf numFmtId="4" fontId="83" fillId="0" borderId="1" xfId="8" applyNumberFormat="1" applyFont="1" applyFill="1" applyBorder="1" applyAlignment="1" applyProtection="1">
      <alignment horizontal="right" vertical="center" wrapText="1" indent="1"/>
      <protection locked="0"/>
    </xf>
    <xf numFmtId="0" fontId="80" fillId="0" borderId="1" xfId="0" applyFont="1" applyFill="1" applyBorder="1" applyAlignment="1" applyProtection="1">
      <alignment horizontal="center" vertical="center" wrapText="1"/>
      <protection locked="0"/>
    </xf>
    <xf numFmtId="4" fontId="83" fillId="69" borderId="27" xfId="8" applyNumberFormat="1" applyFont="1" applyFill="1" applyBorder="1" applyAlignment="1" applyProtection="1">
      <alignment horizontal="center" vertical="center" wrapText="1"/>
      <protection locked="0"/>
    </xf>
    <xf numFmtId="4" fontId="83" fillId="69" borderId="27" xfId="8" applyNumberFormat="1" applyFont="1" applyFill="1" applyBorder="1" applyAlignment="1" applyProtection="1">
      <alignment horizontal="right" vertical="center" wrapText="1" indent="1"/>
      <protection locked="0"/>
    </xf>
    <xf numFmtId="0" fontId="83" fillId="69" borderId="27" xfId="9" applyFont="1" applyFill="1" applyBorder="1" applyAlignment="1" applyProtection="1">
      <alignment horizontal="center" vertical="center" wrapText="1"/>
      <protection locked="0"/>
    </xf>
    <xf numFmtId="0" fontId="80" fillId="0" borderId="1" xfId="0" applyFont="1" applyFill="1" applyBorder="1" applyAlignment="1" applyProtection="1">
      <alignment horizontal="left" vertical="center" wrapText="1" indent="1"/>
      <protection locked="0"/>
    </xf>
    <xf numFmtId="0" fontId="84" fillId="0" borderId="1" xfId="0" applyFont="1" applyFill="1" applyBorder="1" applyAlignment="1" applyProtection="1">
      <alignment horizontal="left" vertical="center" wrapText="1" indent="1"/>
      <protection locked="0"/>
    </xf>
    <xf numFmtId="0" fontId="89" fillId="0" borderId="0" xfId="0" applyFont="1" applyFill="1" applyBorder="1" applyProtection="1">
      <protection locked="0"/>
    </xf>
    <xf numFmtId="1" fontId="96" fillId="88" borderId="50" xfId="0" applyNumberFormat="1" applyFont="1" applyFill="1" applyBorder="1" applyAlignment="1" applyProtection="1">
      <alignment horizontal="center" vertical="center" wrapText="1"/>
    </xf>
    <xf numFmtId="0" fontId="95" fillId="0" borderId="27" xfId="0" applyFont="1" applyBorder="1" applyAlignment="1" applyProtection="1">
      <alignment horizontal="left" vertical="center" wrapText="1" indent="1"/>
      <protection locked="0"/>
    </xf>
    <xf numFmtId="4" fontId="80" fillId="0" borderId="27" xfId="8" applyNumberFormat="1" applyFont="1" applyFill="1" applyBorder="1" applyAlignment="1" applyProtection="1">
      <alignment horizontal="right" vertical="center" wrapText="1" indent="1"/>
      <protection locked="0"/>
    </xf>
    <xf numFmtId="4" fontId="83" fillId="0" borderId="27" xfId="8" applyNumberFormat="1" applyFont="1" applyFill="1" applyBorder="1" applyAlignment="1" applyProtection="1">
      <alignment horizontal="right" vertical="center" wrapText="1" indent="1"/>
      <protection locked="0"/>
    </xf>
    <xf numFmtId="0" fontId="80" fillId="0" borderId="27" xfId="0" applyFont="1" applyBorder="1" applyAlignment="1" applyProtection="1">
      <alignment horizontal="center" vertical="center" wrapText="1"/>
      <protection locked="0"/>
    </xf>
    <xf numFmtId="0" fontId="80" fillId="0" borderId="27" xfId="0" applyFont="1" applyBorder="1" applyAlignment="1" applyProtection="1">
      <alignment horizontal="left" vertical="center" wrapText="1" indent="1"/>
      <protection locked="0"/>
    </xf>
    <xf numFmtId="49" fontId="84" fillId="0" borderId="3" xfId="0" applyNumberFormat="1" applyFont="1" applyFill="1" applyBorder="1" applyAlignment="1" applyProtection="1">
      <alignment horizontal="center" vertical="center" wrapText="1"/>
      <protection locked="0"/>
    </xf>
    <xf numFmtId="1" fontId="96" fillId="0" borderId="50" xfId="0" applyNumberFormat="1" applyFont="1" applyFill="1" applyBorder="1" applyAlignment="1" applyProtection="1">
      <alignment horizontal="center" vertical="center" wrapText="1"/>
    </xf>
    <xf numFmtId="4" fontId="80" fillId="0" borderId="1" xfId="8" applyNumberFormat="1" applyFont="1" applyFill="1" applyBorder="1" applyAlignment="1" applyProtection="1">
      <alignment horizontal="right" vertical="center" wrapText="1" indent="1"/>
      <protection locked="0"/>
    </xf>
    <xf numFmtId="0" fontId="80" fillId="0" borderId="1" xfId="0" applyFont="1" applyFill="1" applyBorder="1" applyAlignment="1" applyProtection="1">
      <alignment vertical="top" wrapText="1"/>
      <protection locked="0"/>
    </xf>
    <xf numFmtId="0" fontId="94" fillId="69" borderId="27" xfId="9" applyFont="1" applyFill="1" applyBorder="1" applyAlignment="1" applyProtection="1">
      <alignment vertical="center" wrapText="1"/>
      <protection locked="0"/>
    </xf>
    <xf numFmtId="0" fontId="94" fillId="69" borderId="3" xfId="9" applyFont="1" applyFill="1" applyBorder="1" applyAlignment="1" applyProtection="1">
      <alignment horizontal="left" vertical="center" indent="1"/>
      <protection locked="0"/>
    </xf>
    <xf numFmtId="4" fontId="83" fillId="0" borderId="36" xfId="8" applyNumberFormat="1" applyFont="1" applyFill="1" applyBorder="1" applyAlignment="1" applyProtection="1">
      <alignment horizontal="center" vertical="center" wrapText="1"/>
      <protection locked="0"/>
    </xf>
    <xf numFmtId="0" fontId="83" fillId="0" borderId="36" xfId="9" applyFont="1" applyFill="1" applyBorder="1" applyAlignment="1" applyProtection="1">
      <alignment horizontal="center" vertical="center" wrapText="1"/>
      <protection locked="0"/>
    </xf>
    <xf numFmtId="0" fontId="95" fillId="0" borderId="1" xfId="0" applyFont="1" applyBorder="1" applyAlignment="1" applyProtection="1">
      <alignment horizontal="left" vertical="center" wrapText="1" indent="1"/>
      <protection locked="0"/>
    </xf>
    <xf numFmtId="4" fontId="80" fillId="0" borderId="1" xfId="0" applyNumberFormat="1" applyFont="1" applyFill="1" applyBorder="1" applyAlignment="1" applyProtection="1">
      <alignment horizontal="right" vertical="center" wrapText="1" indent="1"/>
      <protection locked="0"/>
    </xf>
    <xf numFmtId="0" fontId="95" fillId="0" borderId="1" xfId="0" applyFont="1" applyFill="1" applyBorder="1" applyAlignment="1" applyProtection="1">
      <alignment horizontal="left" vertical="center" wrapText="1" indent="1"/>
      <protection locked="0"/>
    </xf>
    <xf numFmtId="4" fontId="84" fillId="0" borderId="1" xfId="0" applyNumberFormat="1" applyFont="1" applyFill="1" applyBorder="1" applyAlignment="1" applyProtection="1">
      <alignment horizontal="left" vertical="center" wrapText="1" indent="1"/>
      <protection locked="0"/>
    </xf>
    <xf numFmtId="0" fontId="84" fillId="0" borderId="1" xfId="8" applyFont="1" applyFill="1" applyBorder="1" applyAlignment="1" applyProtection="1">
      <alignment horizontal="center" vertical="center" wrapText="1"/>
      <protection locked="0"/>
    </xf>
    <xf numFmtId="0" fontId="80" fillId="0" borderId="1" xfId="0" applyFont="1" applyBorder="1" applyAlignment="1" applyProtection="1">
      <alignment horizontal="left" wrapText="1" indent="1"/>
      <protection locked="0"/>
    </xf>
    <xf numFmtId="2" fontId="87" fillId="0" borderId="1" xfId="0" applyNumberFormat="1" applyFont="1" applyFill="1" applyBorder="1" applyAlignment="1" applyProtection="1">
      <alignment horizontal="right" vertical="center" indent="1"/>
      <protection locked="0"/>
    </xf>
    <xf numFmtId="4" fontId="95" fillId="0" borderId="1" xfId="0" applyNumberFormat="1" applyFont="1" applyBorder="1" applyAlignment="1" applyProtection="1">
      <alignment horizontal="left" vertical="center" wrapText="1" indent="1"/>
      <protection locked="0"/>
    </xf>
    <xf numFmtId="4" fontId="96" fillId="0" borderId="1" xfId="0" applyNumberFormat="1" applyFont="1" applyFill="1" applyBorder="1" applyAlignment="1" applyProtection="1">
      <alignment horizontal="right" vertical="center" wrapText="1" indent="1"/>
      <protection locked="0"/>
    </xf>
    <xf numFmtId="4" fontId="98" fillId="0" borderId="1" xfId="0" applyNumberFormat="1" applyFont="1" applyBorder="1" applyAlignment="1" applyProtection="1">
      <alignment horizontal="right" vertical="center" wrapText="1" indent="1"/>
      <protection locked="0"/>
    </xf>
    <xf numFmtId="0" fontId="84" fillId="0" borderId="1" xfId="8" applyFont="1" applyFill="1" applyBorder="1" applyAlignment="1" applyProtection="1">
      <alignment horizontal="left" vertical="center" wrapText="1" indent="1"/>
      <protection locked="0"/>
    </xf>
    <xf numFmtId="0" fontId="80" fillId="0" borderId="3" xfId="0" applyFont="1" applyBorder="1" applyAlignment="1" applyProtection="1">
      <alignment horizontal="left" vertical="center" wrapText="1" indent="1"/>
      <protection locked="0"/>
    </xf>
    <xf numFmtId="0" fontId="96" fillId="0" borderId="1" xfId="0" applyFont="1" applyBorder="1" applyAlignment="1" applyProtection="1">
      <alignment horizontal="center" vertical="center" wrapText="1"/>
      <protection locked="0"/>
    </xf>
    <xf numFmtId="0" fontId="80" fillId="0" borderId="31" xfId="0" applyFont="1" applyBorder="1" applyAlignment="1" applyProtection="1">
      <alignment horizontal="left" wrapText="1" indent="1"/>
      <protection locked="0"/>
    </xf>
    <xf numFmtId="4" fontId="95" fillId="0" borderId="3" xfId="0" applyNumberFormat="1" applyFont="1" applyBorder="1" applyAlignment="1" applyProtection="1">
      <alignment horizontal="left" vertical="center" wrapText="1" indent="1"/>
      <protection locked="0"/>
    </xf>
    <xf numFmtId="0" fontId="80" fillId="0" borderId="31" xfId="0" applyFont="1" applyBorder="1" applyAlignment="1" applyProtection="1">
      <alignment horizontal="left" vertical="center" wrapText="1" indent="1"/>
      <protection locked="0"/>
    </xf>
    <xf numFmtId="4" fontId="87" fillId="0" borderId="3" xfId="8" applyNumberFormat="1" applyFont="1" applyFill="1" applyBorder="1" applyAlignment="1" applyProtection="1">
      <alignment horizontal="right" vertical="center" wrapText="1" indent="1"/>
      <protection locked="0"/>
    </xf>
    <xf numFmtId="4" fontId="98" fillId="0" borderId="50" xfId="0" applyNumberFormat="1" applyFont="1" applyFill="1" applyBorder="1" applyAlignment="1" applyProtection="1">
      <alignment horizontal="center" vertical="center" wrapText="1"/>
    </xf>
    <xf numFmtId="0" fontId="96" fillId="0" borderId="1" xfId="0" applyFont="1" applyFill="1" applyBorder="1" applyAlignment="1" applyProtection="1">
      <alignment horizontal="left" vertical="center" wrapText="1" indent="1"/>
      <protection locked="0"/>
    </xf>
    <xf numFmtId="49" fontId="84" fillId="0" borderId="1" xfId="9" applyNumberFormat="1" applyFont="1" applyFill="1" applyBorder="1" applyAlignment="1" applyProtection="1">
      <alignment horizontal="center" vertical="center" wrapText="1"/>
      <protection locked="0"/>
    </xf>
    <xf numFmtId="0" fontId="97" fillId="0" borderId="27" xfId="0" applyFont="1" applyFill="1" applyBorder="1" applyAlignment="1" applyProtection="1">
      <alignment vertical="center" wrapText="1"/>
    </xf>
    <xf numFmtId="0" fontId="97" fillId="67" borderId="27" xfId="0" applyFont="1" applyFill="1" applyBorder="1" applyAlignment="1" applyProtection="1">
      <alignment vertical="center" wrapText="1"/>
      <protection locked="0"/>
    </xf>
    <xf numFmtId="4" fontId="116" fillId="0" borderId="3" xfId="8" applyNumberFormat="1" applyFont="1" applyFill="1" applyBorder="1" applyAlignment="1" applyProtection="1">
      <alignment horizontal="right" vertical="center" wrapText="1" indent="1"/>
      <protection locked="0"/>
    </xf>
    <xf numFmtId="49" fontId="96" fillId="0" borderId="1" xfId="0" applyNumberFormat="1" applyFont="1" applyFill="1" applyBorder="1" applyAlignment="1" applyProtection="1">
      <alignment horizontal="center" vertical="center" wrapText="1"/>
      <protection locked="0"/>
    </xf>
    <xf numFmtId="0" fontId="80" fillId="66" borderId="3" xfId="0" applyFont="1" applyFill="1" applyBorder="1" applyAlignment="1" applyProtection="1">
      <alignment horizontal="center" vertical="center" wrapText="1"/>
      <protection locked="0"/>
    </xf>
    <xf numFmtId="4" fontId="84" fillId="66" borderId="3" xfId="8" applyNumberFormat="1" applyFont="1" applyFill="1" applyBorder="1" applyAlignment="1" applyProtection="1">
      <alignment horizontal="right" vertical="center" wrapText="1" indent="1"/>
      <protection locked="0"/>
    </xf>
    <xf numFmtId="4" fontId="84" fillId="66" borderId="1" xfId="8" applyNumberFormat="1" applyFont="1" applyFill="1" applyBorder="1" applyAlignment="1" applyProtection="1">
      <alignment horizontal="right" vertical="center" wrapText="1" indent="1"/>
      <protection locked="0"/>
    </xf>
    <xf numFmtId="4" fontId="83" fillId="66" borderId="1" xfId="8" applyNumberFormat="1" applyFont="1" applyFill="1" applyBorder="1" applyAlignment="1" applyProtection="1">
      <alignment horizontal="right" vertical="center" wrapText="1" indent="1"/>
      <protection locked="0"/>
    </xf>
    <xf numFmtId="4" fontId="87" fillId="66" borderId="1" xfId="0" applyNumberFormat="1" applyFont="1" applyFill="1" applyBorder="1" applyAlignment="1" applyProtection="1">
      <alignment horizontal="center" vertical="center" wrapText="1"/>
      <protection locked="0"/>
    </xf>
    <xf numFmtId="0" fontId="80" fillId="66" borderId="1" xfId="0" applyFont="1" applyFill="1" applyBorder="1" applyAlignment="1" applyProtection="1">
      <alignment horizontal="center" vertical="center" wrapText="1"/>
      <protection locked="0"/>
    </xf>
    <xf numFmtId="0" fontId="111" fillId="66" borderId="1" xfId="0" applyFont="1" applyFill="1" applyBorder="1" applyAlignment="1" applyProtection="1">
      <alignment vertical="center" wrapText="1"/>
      <protection locked="0"/>
    </xf>
    <xf numFmtId="49" fontId="96" fillId="66" borderId="1" xfId="0" applyNumberFormat="1" applyFont="1" applyFill="1" applyBorder="1" applyAlignment="1" applyProtection="1">
      <alignment horizontal="center" vertical="center" wrapText="1"/>
      <protection locked="0"/>
    </xf>
    <xf numFmtId="0" fontId="80" fillId="0" borderId="3" xfId="8" applyFont="1" applyBorder="1" applyAlignment="1" applyProtection="1">
      <alignment horizontal="left" vertical="center" wrapText="1" indent="1"/>
      <protection locked="0"/>
    </xf>
    <xf numFmtId="4" fontId="84" fillId="0" borderId="1" xfId="0" applyNumberFormat="1" applyFont="1" applyFill="1" applyBorder="1" applyAlignment="1" applyProtection="1">
      <alignment horizontal="right" vertical="center" wrapText="1" indent="1"/>
      <protection locked="0"/>
    </xf>
    <xf numFmtId="4" fontId="83" fillId="0" borderId="1" xfId="0" applyNumberFormat="1" applyFont="1" applyFill="1" applyBorder="1" applyAlignment="1" applyProtection="1">
      <alignment horizontal="right" vertical="center" wrapText="1" indent="1"/>
      <protection locked="0"/>
    </xf>
    <xf numFmtId="0" fontId="84" fillId="0" borderId="1" xfId="8" applyFont="1" applyFill="1" applyBorder="1" applyAlignment="1" applyProtection="1">
      <alignment horizontal="left" vertical="center" wrapText="1" indent="2"/>
      <protection locked="0"/>
    </xf>
    <xf numFmtId="0" fontId="95" fillId="66" borderId="34" xfId="8" applyFont="1" applyFill="1" applyBorder="1" applyAlignment="1" applyProtection="1">
      <alignment horizontal="left" vertical="center" wrapText="1" indent="1"/>
      <protection locked="0"/>
    </xf>
    <xf numFmtId="0" fontId="84" fillId="66" borderId="34" xfId="8" applyFont="1" applyFill="1" applyBorder="1" applyAlignment="1" applyProtection="1">
      <alignment vertical="center" wrapText="1"/>
      <protection locked="0"/>
    </xf>
    <xf numFmtId="0" fontId="84" fillId="66" borderId="31" xfId="8" applyFont="1" applyFill="1" applyBorder="1" applyAlignment="1" applyProtection="1">
      <alignment vertical="center" wrapText="1"/>
      <protection locked="0"/>
    </xf>
    <xf numFmtId="0" fontId="83" fillId="66" borderId="31" xfId="8" applyFont="1" applyFill="1" applyBorder="1" applyAlignment="1" applyProtection="1">
      <alignment vertical="center" wrapText="1"/>
      <protection locked="0"/>
    </xf>
    <xf numFmtId="0" fontId="84" fillId="66" borderId="34" xfId="8" applyFont="1" applyFill="1" applyBorder="1" applyAlignment="1" applyProtection="1">
      <alignment horizontal="left" vertical="center" wrapText="1" indent="1"/>
      <protection locked="0"/>
    </xf>
    <xf numFmtId="0" fontId="83" fillId="66" borderId="31" xfId="8" applyFont="1" applyFill="1" applyBorder="1" applyAlignment="1" applyProtection="1">
      <alignment horizontal="left" vertical="center" wrapText="1" indent="1"/>
      <protection locked="0"/>
    </xf>
    <xf numFmtId="49" fontId="96" fillId="66" borderId="31" xfId="0" applyNumberFormat="1" applyFont="1" applyFill="1" applyBorder="1" applyAlignment="1" applyProtection="1">
      <alignment horizontal="center" vertical="center" wrapText="1"/>
      <protection locked="0"/>
    </xf>
    <xf numFmtId="4" fontId="80" fillId="0" borderId="3" xfId="8" applyNumberFormat="1" applyFont="1" applyFill="1" applyBorder="1" applyAlignment="1" applyProtection="1">
      <alignment horizontal="right" vertical="center" wrapText="1" indent="1"/>
      <protection locked="0"/>
    </xf>
    <xf numFmtId="0" fontId="84" fillId="0" borderId="1" xfId="0" applyFont="1" applyBorder="1" applyAlignment="1" applyProtection="1">
      <alignment horizontal="center" vertical="center" wrapText="1"/>
      <protection locked="0"/>
    </xf>
    <xf numFmtId="0" fontId="84" fillId="0" borderId="1" xfId="0" applyFont="1" applyBorder="1" applyAlignment="1" applyProtection="1">
      <alignment horizontal="left" vertical="center" wrapText="1" indent="1"/>
      <protection locked="0"/>
    </xf>
    <xf numFmtId="0" fontId="96" fillId="0" borderId="1" xfId="0" applyFont="1" applyBorder="1" applyAlignment="1" applyProtection="1">
      <alignment horizontal="left" vertical="center" wrapText="1" indent="1"/>
      <protection locked="0"/>
    </xf>
    <xf numFmtId="0" fontId="80" fillId="0" borderId="1" xfId="0" applyFont="1" applyFill="1" applyBorder="1" applyAlignment="1" applyProtection="1">
      <alignment horizontal="left" vertical="center" wrapText="1" indent="2"/>
      <protection locked="0"/>
    </xf>
    <xf numFmtId="49" fontId="80" fillId="0" borderId="1" xfId="0" applyNumberFormat="1" applyFont="1" applyFill="1" applyBorder="1" applyAlignment="1" applyProtection="1">
      <alignment horizontal="center" vertical="center" wrapText="1"/>
      <protection locked="0"/>
    </xf>
    <xf numFmtId="0" fontId="80" fillId="0" borderId="1" xfId="0" applyFont="1" applyBorder="1" applyAlignment="1" applyProtection="1">
      <alignment horizontal="left" vertical="center" wrapText="1" indent="2"/>
      <protection locked="0"/>
    </xf>
    <xf numFmtId="0" fontId="95" fillId="66" borderId="3" xfId="0" applyFont="1" applyFill="1" applyBorder="1" applyAlignment="1" applyProtection="1">
      <alignment horizontal="left" vertical="center" wrapText="1" indent="1"/>
      <protection locked="0"/>
    </xf>
    <xf numFmtId="4" fontId="83" fillId="66" borderId="3" xfId="8" applyNumberFormat="1" applyFont="1" applyFill="1" applyBorder="1" applyAlignment="1" applyProtection="1">
      <alignment horizontal="right" vertical="center" wrapText="1" indent="1"/>
      <protection locked="0"/>
    </xf>
    <xf numFmtId="0" fontId="80" fillId="66" borderId="1" xfId="0" applyFont="1" applyFill="1" applyBorder="1" applyAlignment="1" applyProtection="1">
      <alignment horizontal="left" vertical="center" wrapText="1" indent="1"/>
      <protection locked="0"/>
    </xf>
    <xf numFmtId="49" fontId="98" fillId="66" borderId="1" xfId="0" applyNumberFormat="1" applyFont="1" applyFill="1" applyBorder="1" applyAlignment="1" applyProtection="1">
      <alignment horizontal="center" vertical="center" wrapText="1"/>
      <protection locked="0"/>
    </xf>
    <xf numFmtId="4" fontId="96" fillId="0" borderId="3" xfId="0" applyNumberFormat="1" applyFont="1" applyFill="1" applyBorder="1" applyAlignment="1" applyProtection="1">
      <alignment horizontal="left" vertical="center" wrapText="1" indent="1"/>
      <protection locked="0"/>
    </xf>
    <xf numFmtId="0" fontId="84" fillId="0" borderId="2" xfId="0" applyFont="1" applyFill="1" applyBorder="1" applyAlignment="1" applyProtection="1">
      <alignment horizontal="center" vertical="center" wrapText="1"/>
      <protection locked="0"/>
    </xf>
    <xf numFmtId="0" fontId="84" fillId="0" borderId="1" xfId="1" applyFont="1" applyFill="1" applyBorder="1" applyAlignment="1" applyProtection="1">
      <alignment horizontal="left" vertical="center" wrapText="1" indent="1"/>
      <protection locked="0"/>
    </xf>
    <xf numFmtId="0" fontId="88" fillId="67" borderId="27" xfId="0" applyFont="1" applyFill="1" applyBorder="1" applyAlignment="1" applyProtection="1">
      <alignment horizontal="center" vertical="center" wrapText="1"/>
      <protection locked="0"/>
    </xf>
    <xf numFmtId="0" fontId="94" fillId="67" borderId="27" xfId="9" applyFont="1" applyFill="1" applyBorder="1" applyAlignment="1" applyProtection="1">
      <alignment vertical="center" wrapText="1"/>
      <protection locked="0"/>
    </xf>
    <xf numFmtId="4" fontId="80" fillId="66" borderId="3" xfId="8" applyNumberFormat="1" applyFont="1" applyFill="1" applyBorder="1" applyAlignment="1" applyProtection="1">
      <alignment horizontal="right" vertical="center" wrapText="1" indent="1"/>
      <protection locked="0"/>
    </xf>
    <xf numFmtId="4" fontId="87" fillId="66" borderId="3" xfId="8" applyNumberFormat="1" applyFont="1" applyFill="1" applyBorder="1" applyAlignment="1" applyProtection="1">
      <alignment horizontal="right" vertical="center" wrapText="1" indent="1"/>
      <protection locked="0"/>
    </xf>
    <xf numFmtId="0" fontId="87" fillId="66" borderId="1" xfId="0" applyFont="1" applyFill="1" applyBorder="1" applyAlignment="1" applyProtection="1">
      <alignment horizontal="left" vertical="center" wrapText="1" indent="2"/>
      <protection locked="0"/>
    </xf>
    <xf numFmtId="49" fontId="83" fillId="66" borderId="1" xfId="0" applyNumberFormat="1" applyFont="1" applyFill="1" applyBorder="1" applyAlignment="1" applyProtection="1">
      <alignment horizontal="center" vertical="center" wrapText="1"/>
      <protection locked="0"/>
    </xf>
    <xf numFmtId="4" fontId="80" fillId="0" borderId="3" xfId="0" applyNumberFormat="1" applyFont="1" applyBorder="1" applyAlignment="1" applyProtection="1">
      <alignment horizontal="left" vertical="center" wrapText="1" indent="1"/>
      <protection locked="0"/>
    </xf>
    <xf numFmtId="0" fontId="80" fillId="66" borderId="3" xfId="0" quotePrefix="1" applyFont="1" applyFill="1" applyBorder="1" applyAlignment="1" applyProtection="1">
      <alignment horizontal="left" vertical="center" wrapText="1" indent="1"/>
      <protection locked="0"/>
    </xf>
    <xf numFmtId="4" fontId="84" fillId="66" borderId="3" xfId="8" applyNumberFormat="1" applyFont="1" applyFill="1" applyBorder="1" applyAlignment="1" applyProtection="1">
      <alignment horizontal="center" vertical="center" wrapText="1"/>
      <protection locked="0"/>
    </xf>
    <xf numFmtId="4" fontId="87" fillId="66" borderId="3" xfId="8" applyNumberFormat="1" applyFont="1" applyFill="1" applyBorder="1" applyAlignment="1" applyProtection="1">
      <alignment horizontal="center" vertical="center" wrapText="1"/>
      <protection locked="0"/>
    </xf>
    <xf numFmtId="0" fontId="87" fillId="66" borderId="1" xfId="0" applyFont="1" applyFill="1" applyBorder="1" applyAlignment="1" applyProtection="1">
      <alignment horizontal="left" vertical="center" wrapText="1" indent="1"/>
      <protection locked="0"/>
    </xf>
    <xf numFmtId="49" fontId="87" fillId="66" borderId="1" xfId="0" applyNumberFormat="1" applyFont="1" applyFill="1" applyBorder="1" applyAlignment="1" applyProtection="1">
      <alignment horizontal="center" vertical="center"/>
      <protection locked="0"/>
    </xf>
    <xf numFmtId="49" fontId="87" fillId="66" borderId="3" xfId="0" applyNumberFormat="1" applyFont="1" applyFill="1" applyBorder="1" applyAlignment="1" applyProtection="1">
      <alignment horizontal="center" vertical="center"/>
      <protection locked="0"/>
    </xf>
    <xf numFmtId="0" fontId="84" fillId="0" borderId="1" xfId="0" applyFont="1" applyBorder="1" applyAlignment="1" applyProtection="1">
      <alignment horizontal="left" vertical="center" wrapText="1" indent="2"/>
      <protection locked="0"/>
    </xf>
    <xf numFmtId="4" fontId="80" fillId="0" borderId="1" xfId="0" applyNumberFormat="1" applyFont="1" applyBorder="1" applyAlignment="1" applyProtection="1">
      <alignment horizontal="left" vertical="center" wrapText="1" indent="1"/>
      <protection locked="0"/>
    </xf>
    <xf numFmtId="49" fontId="87" fillId="66" borderId="1" xfId="8" applyNumberFormat="1" applyFont="1" applyFill="1" applyBorder="1" applyAlignment="1" applyProtection="1">
      <alignment horizontal="center" vertical="center" wrapText="1"/>
      <protection locked="0"/>
    </xf>
    <xf numFmtId="49" fontId="83" fillId="66" borderId="1" xfId="9" applyNumberFormat="1" applyFont="1" applyFill="1" applyBorder="1" applyAlignment="1" applyProtection="1">
      <alignment horizontal="center" vertical="center" wrapText="1"/>
      <protection locked="0"/>
    </xf>
    <xf numFmtId="4" fontId="83" fillId="66" borderId="3" xfId="8" applyNumberFormat="1" applyFont="1" applyFill="1" applyBorder="1" applyAlignment="1" applyProtection="1">
      <alignment horizontal="center" vertical="center" wrapText="1"/>
      <protection locked="0"/>
    </xf>
    <xf numFmtId="164" fontId="80" fillId="0" borderId="1" xfId="0" applyNumberFormat="1" applyFont="1" applyBorder="1" applyAlignment="1" applyProtection="1">
      <alignment horizontal="left" vertical="center" wrapText="1" indent="1"/>
      <protection locked="0"/>
    </xf>
    <xf numFmtId="164" fontId="80" fillId="0" borderId="1" xfId="3225" applyFont="1" applyBorder="1" applyAlignment="1" applyProtection="1">
      <alignment horizontal="left" vertical="center" wrapText="1" indent="1"/>
      <protection locked="0"/>
    </xf>
    <xf numFmtId="0" fontId="93" fillId="0" borderId="1" xfId="0" applyFont="1" applyBorder="1" applyAlignment="1" applyProtection="1">
      <alignment horizontal="left" vertical="center" wrapText="1" indent="2"/>
      <protection locked="0"/>
    </xf>
    <xf numFmtId="0" fontId="86" fillId="0" borderId="50" xfId="0" applyFont="1" applyFill="1" applyBorder="1" applyProtection="1"/>
    <xf numFmtId="0" fontId="80" fillId="66" borderId="3" xfId="0" applyFont="1" applyFill="1" applyBorder="1" applyAlignment="1" applyProtection="1">
      <alignment horizontal="center"/>
      <protection locked="0"/>
    </xf>
    <xf numFmtId="0" fontId="80" fillId="66" borderId="1" xfId="0" applyFont="1" applyFill="1" applyBorder="1" applyAlignment="1" applyProtection="1">
      <alignment horizontal="center"/>
      <protection locked="0"/>
    </xf>
    <xf numFmtId="0" fontId="87" fillId="66" borderId="1" xfId="0" applyFont="1" applyFill="1" applyBorder="1" applyAlignment="1" applyProtection="1">
      <alignment horizontal="center"/>
      <protection locked="0"/>
    </xf>
    <xf numFmtId="0" fontId="80" fillId="0" borderId="3" xfId="8" applyFont="1" applyFill="1" applyBorder="1" applyAlignment="1" applyProtection="1">
      <alignment horizontal="left" vertical="center" wrapText="1" indent="1"/>
      <protection locked="0"/>
    </xf>
    <xf numFmtId="4" fontId="80" fillId="0" borderId="1" xfId="762" applyNumberFormat="1" applyFont="1" applyFill="1" applyBorder="1" applyAlignment="1" applyProtection="1">
      <alignment horizontal="right" vertical="center" wrapText="1" indent="1"/>
      <protection locked="0"/>
    </xf>
    <xf numFmtId="4" fontId="87" fillId="0" borderId="1" xfId="762" applyNumberFormat="1" applyFont="1" applyFill="1" applyBorder="1" applyAlignment="1" applyProtection="1">
      <alignment horizontal="right" vertical="center" wrapText="1" indent="1"/>
      <protection locked="0"/>
    </xf>
    <xf numFmtId="0" fontId="80" fillId="0" borderId="1" xfId="8" applyFont="1" applyFill="1" applyBorder="1" applyAlignment="1" applyProtection="1">
      <alignment horizontal="center" vertical="center" wrapText="1"/>
      <protection locked="0"/>
    </xf>
    <xf numFmtId="0" fontId="80" fillId="0" borderId="1" xfId="8" applyFont="1" applyFill="1" applyBorder="1" applyAlignment="1" applyProtection="1">
      <alignment horizontal="left" vertical="center" wrapText="1" indent="1"/>
      <protection locked="0"/>
    </xf>
    <xf numFmtId="0" fontId="80" fillId="0" borderId="1" xfId="8" applyFont="1" applyFill="1" applyBorder="1" applyAlignment="1" applyProtection="1">
      <alignment horizontal="left" vertical="center" wrapText="1" indent="3"/>
      <protection locked="0"/>
    </xf>
    <xf numFmtId="49" fontId="80" fillId="0" borderId="1" xfId="9" applyNumberFormat="1" applyFont="1" applyFill="1" applyBorder="1" applyAlignment="1" applyProtection="1">
      <alignment horizontal="center" vertical="center" wrapText="1"/>
      <protection locked="0"/>
    </xf>
    <xf numFmtId="0" fontId="95" fillId="66" borderId="3" xfId="0" quotePrefix="1" applyFont="1" applyFill="1" applyBorder="1" applyAlignment="1" applyProtection="1">
      <alignment horizontal="left" vertical="center" wrapText="1" indent="1"/>
      <protection locked="0"/>
    </xf>
    <xf numFmtId="4" fontId="84" fillId="66" borderId="3" xfId="762" applyNumberFormat="1" applyFont="1" applyFill="1" applyBorder="1" applyAlignment="1" applyProtection="1">
      <alignment horizontal="right" vertical="center" wrapText="1" indent="1"/>
      <protection locked="0"/>
    </xf>
    <xf numFmtId="4" fontId="84" fillId="66" borderId="1" xfId="762" applyNumberFormat="1" applyFont="1" applyFill="1" applyBorder="1" applyAlignment="1" applyProtection="1">
      <alignment horizontal="right" vertical="center" wrapText="1" indent="1"/>
      <protection locked="0"/>
    </xf>
    <xf numFmtId="4" fontId="83" fillId="66" borderId="1" xfId="762" applyNumberFormat="1" applyFont="1" applyFill="1" applyBorder="1" applyAlignment="1" applyProtection="1">
      <alignment horizontal="right" vertical="center" wrapText="1" indent="1"/>
      <protection locked="0"/>
    </xf>
    <xf numFmtId="0" fontId="84" fillId="66" borderId="1" xfId="8" applyFont="1" applyFill="1" applyBorder="1" applyAlignment="1" applyProtection="1">
      <alignment horizontal="center" vertical="center" wrapText="1"/>
      <protection locked="0"/>
    </xf>
    <xf numFmtId="0" fontId="80" fillId="66" borderId="1" xfId="8" applyFont="1" applyFill="1" applyBorder="1" applyAlignment="1" applyProtection="1">
      <alignment horizontal="left" vertical="center" wrapText="1" indent="1"/>
      <protection locked="0"/>
    </xf>
    <xf numFmtId="0" fontId="83" fillId="66" borderId="1" xfId="8" applyFont="1" applyFill="1" applyBorder="1" applyAlignment="1" applyProtection="1">
      <alignment horizontal="left" vertical="center" wrapText="1" indent="1"/>
      <protection locked="0"/>
    </xf>
    <xf numFmtId="0" fontId="84" fillId="0" borderId="3" xfId="8" applyFont="1" applyBorder="1" applyAlignment="1" applyProtection="1">
      <alignment horizontal="left" vertical="center" wrapText="1" indent="1"/>
      <protection locked="0"/>
    </xf>
    <xf numFmtId="4" fontId="84" fillId="0" borderId="1" xfId="762" applyNumberFormat="1" applyFont="1" applyFill="1" applyBorder="1" applyAlignment="1" applyProtection="1">
      <alignment horizontal="right" vertical="center" wrapText="1" indent="1"/>
      <protection locked="0"/>
    </xf>
    <xf numFmtId="4" fontId="83" fillId="0" borderId="1" xfId="762" applyNumberFormat="1" applyFont="1" applyFill="1" applyBorder="1" applyAlignment="1" applyProtection="1">
      <alignment horizontal="right" vertical="center" wrapText="1" indent="1"/>
      <protection locked="0"/>
    </xf>
    <xf numFmtId="4" fontId="84" fillId="0" borderId="3" xfId="762" applyNumberFormat="1" applyFont="1" applyFill="1" applyBorder="1" applyAlignment="1" applyProtection="1">
      <alignment horizontal="right" vertical="center" wrapText="1" indent="1"/>
      <protection locked="0"/>
    </xf>
    <xf numFmtId="0" fontId="84" fillId="0" borderId="3" xfId="762" applyFont="1" applyFill="1" applyBorder="1" applyAlignment="1" applyProtection="1">
      <alignment horizontal="right" vertical="center" wrapText="1" indent="1"/>
      <protection locked="0"/>
    </xf>
    <xf numFmtId="0" fontId="84" fillId="0" borderId="1" xfId="762" applyFont="1" applyFill="1" applyBorder="1" applyAlignment="1" applyProtection="1">
      <alignment horizontal="right" vertical="center" wrapText="1" indent="1"/>
      <protection locked="0"/>
    </xf>
    <xf numFmtId="0" fontId="83" fillId="66" borderId="1" xfId="762" applyFont="1" applyFill="1" applyBorder="1" applyAlignment="1" applyProtection="1">
      <alignment horizontal="right" vertical="center" wrapText="1" indent="1"/>
      <protection locked="0"/>
    </xf>
    <xf numFmtId="0" fontId="80" fillId="0" borderId="40" xfId="0" applyFont="1" applyBorder="1" applyAlignment="1" applyProtection="1">
      <alignment horizontal="center" vertical="center" wrapText="1"/>
      <protection locked="0"/>
    </xf>
    <xf numFmtId="0" fontId="80" fillId="0" borderId="40" xfId="0" applyFont="1" applyFill="1" applyBorder="1" applyAlignment="1" applyProtection="1">
      <alignment horizontal="center" vertical="center" wrapText="1"/>
      <protection locked="0"/>
    </xf>
    <xf numFmtId="0" fontId="87" fillId="0" borderId="40" xfId="0" applyFont="1" applyBorder="1" applyAlignment="1" applyProtection="1">
      <alignment horizontal="center" vertical="center" wrapText="1"/>
      <protection locked="0"/>
    </xf>
    <xf numFmtId="4" fontId="87" fillId="0" borderId="1" xfId="0" applyNumberFormat="1" applyFont="1" applyFill="1" applyBorder="1" applyAlignment="1" applyProtection="1">
      <alignment horizontal="right" vertical="center" wrapText="1" indent="1"/>
      <protection locked="0"/>
    </xf>
    <xf numFmtId="0" fontId="96" fillId="0" borderId="1" xfId="0" applyFont="1" applyFill="1" applyBorder="1" applyAlignment="1" applyProtection="1">
      <alignment horizontal="center" vertical="center" wrapText="1"/>
      <protection locked="0"/>
    </xf>
    <xf numFmtId="0" fontId="98" fillId="0" borderId="1" xfId="0" applyFont="1" applyFill="1" applyBorder="1" applyAlignment="1" applyProtection="1">
      <alignment horizontal="left" vertical="center" wrapText="1" indent="1"/>
      <protection locked="0"/>
    </xf>
    <xf numFmtId="4" fontId="96" fillId="0" borderId="40" xfId="0" applyNumberFormat="1" applyFont="1" applyFill="1" applyBorder="1" applyAlignment="1" applyProtection="1">
      <alignment horizontal="left" vertical="center" wrapText="1" indent="1"/>
      <protection locked="0"/>
    </xf>
    <xf numFmtId="4" fontId="80" fillId="0" borderId="40" xfId="0" applyNumberFormat="1" applyFont="1" applyFill="1" applyBorder="1" applyAlignment="1" applyProtection="1">
      <alignment horizontal="right" vertical="center" wrapText="1" indent="1"/>
      <protection locked="0"/>
    </xf>
    <xf numFmtId="4" fontId="84" fillId="0" borderId="40" xfId="8" applyNumberFormat="1" applyFont="1" applyFill="1" applyBorder="1" applyAlignment="1" applyProtection="1">
      <alignment horizontal="right" vertical="center" wrapText="1" indent="1"/>
      <protection locked="0"/>
    </xf>
    <xf numFmtId="4" fontId="87" fillId="0" borderId="40" xfId="0" applyNumberFormat="1" applyFont="1" applyFill="1" applyBorder="1" applyAlignment="1" applyProtection="1">
      <alignment horizontal="right" vertical="center" wrapText="1" indent="1"/>
      <protection locked="0"/>
    </xf>
    <xf numFmtId="4" fontId="96" fillId="0" borderId="33" xfId="0" applyNumberFormat="1" applyFont="1" applyFill="1" applyBorder="1" applyAlignment="1" applyProtection="1">
      <alignment horizontal="left" vertical="center" wrapText="1" indent="1"/>
      <protection locked="0"/>
    </xf>
    <xf numFmtId="4" fontId="80" fillId="0" borderId="2" xfId="0" applyNumberFormat="1" applyFont="1" applyFill="1" applyBorder="1" applyAlignment="1" applyProtection="1">
      <alignment horizontal="right" vertical="center" wrapText="1" indent="1"/>
      <protection locked="0"/>
    </xf>
    <xf numFmtId="4" fontId="84" fillId="0" borderId="33" xfId="8" applyNumberFormat="1" applyFont="1" applyFill="1" applyBorder="1" applyAlignment="1" applyProtection="1">
      <alignment horizontal="right" vertical="center" wrapText="1" indent="1"/>
      <protection locked="0"/>
    </xf>
    <xf numFmtId="4" fontId="87" fillId="0" borderId="2" xfId="0" applyNumberFormat="1" applyFont="1" applyFill="1" applyBorder="1" applyAlignment="1" applyProtection="1">
      <alignment horizontal="right" vertical="center" wrapText="1" indent="1"/>
      <protection locked="0"/>
    </xf>
    <xf numFmtId="0" fontId="80" fillId="0" borderId="2" xfId="0" applyFont="1" applyFill="1" applyBorder="1" applyAlignment="1" applyProtection="1">
      <alignment horizontal="center" vertical="center" wrapText="1"/>
      <protection locked="0"/>
    </xf>
    <xf numFmtId="49" fontId="80" fillId="0" borderId="29" xfId="0" applyNumberFormat="1" applyFont="1" applyFill="1" applyBorder="1" applyAlignment="1" applyProtection="1">
      <alignment horizontal="left" vertical="center" wrapText="1" indent="1"/>
      <protection locked="0"/>
    </xf>
    <xf numFmtId="49" fontId="80" fillId="0" borderId="2" xfId="0" applyNumberFormat="1" applyFont="1" applyFill="1" applyBorder="1" applyAlignment="1" applyProtection="1">
      <alignment horizontal="left" vertical="center" wrapText="1" indent="2"/>
      <protection locked="0"/>
    </xf>
    <xf numFmtId="49" fontId="80" fillId="0" borderId="33" xfId="0" applyNumberFormat="1" applyFont="1" applyFill="1" applyBorder="1" applyAlignment="1" applyProtection="1">
      <alignment horizontal="center" vertical="center"/>
      <protection locked="0"/>
    </xf>
    <xf numFmtId="49" fontId="80" fillId="0" borderId="27" xfId="0" applyNumberFormat="1" applyFont="1" applyFill="1" applyBorder="1" applyAlignment="1" applyProtection="1">
      <alignment horizontal="left" vertical="center" wrapText="1" indent="1"/>
      <protection locked="0"/>
    </xf>
    <xf numFmtId="49" fontId="80" fillId="0" borderId="1" xfId="0" applyNumberFormat="1" applyFont="1" applyFill="1" applyBorder="1" applyAlignment="1" applyProtection="1">
      <alignment horizontal="left" vertical="center" wrapText="1" indent="2"/>
      <protection locked="0"/>
    </xf>
    <xf numFmtId="49" fontId="80" fillId="0" borderId="3" xfId="0" applyNumberFormat="1" applyFont="1" applyFill="1" applyBorder="1" applyAlignment="1" applyProtection="1">
      <alignment horizontal="center" vertical="center"/>
      <protection locked="0"/>
    </xf>
    <xf numFmtId="49" fontId="80" fillId="0" borderId="1" xfId="0" applyNumberFormat="1" applyFont="1" applyFill="1" applyBorder="1" applyAlignment="1" applyProtection="1">
      <alignment horizontal="left" vertical="center" wrapText="1" indent="1"/>
      <protection locked="0"/>
    </xf>
    <xf numFmtId="0" fontId="87" fillId="0" borderId="1" xfId="0" applyFont="1" applyFill="1" applyBorder="1" applyAlignment="1" applyProtection="1">
      <alignment horizontal="left" vertical="center" wrapText="1" indent="1"/>
      <protection locked="0"/>
    </xf>
    <xf numFmtId="0" fontId="80" fillId="0" borderId="31" xfId="0" applyFont="1" applyFill="1" applyBorder="1" applyAlignment="1" applyProtection="1">
      <alignment horizontal="left" vertical="center" wrapText="1" indent="1"/>
      <protection locked="0"/>
    </xf>
    <xf numFmtId="49" fontId="96" fillId="0" borderId="1" xfId="0" applyNumberFormat="1" applyFont="1" applyFill="1" applyBorder="1" applyAlignment="1" applyProtection="1">
      <alignment horizontal="left" vertical="center" wrapText="1" indent="2"/>
      <protection locked="0"/>
    </xf>
    <xf numFmtId="0" fontId="80" fillId="0" borderId="3" xfId="0" applyFont="1" applyFill="1" applyBorder="1" applyProtection="1">
      <protection locked="0"/>
    </xf>
    <xf numFmtId="0" fontId="80" fillId="0" borderId="1" xfId="0" applyFont="1" applyFill="1" applyBorder="1" applyProtection="1">
      <protection locked="0"/>
    </xf>
    <xf numFmtId="0" fontId="87" fillId="0" borderId="1" xfId="0" applyFont="1" applyFill="1" applyBorder="1" applyAlignment="1" applyProtection="1">
      <alignment horizontal="right" vertical="center" wrapText="1" indent="1"/>
      <protection locked="0"/>
    </xf>
    <xf numFmtId="0" fontId="80" fillId="0" borderId="0" xfId="0" applyFont="1" applyFill="1" applyBorder="1" applyAlignment="1" applyProtection="1">
      <alignment horizontal="center" vertical="center" wrapText="1"/>
      <protection locked="0"/>
    </xf>
    <xf numFmtId="0" fontId="87" fillId="0" borderId="0" xfId="0" applyFont="1" applyFill="1" applyBorder="1" applyAlignment="1" applyProtection="1">
      <alignment horizontal="center" vertical="center" wrapText="1"/>
      <protection locked="0"/>
    </xf>
    <xf numFmtId="0" fontId="82" fillId="0" borderId="0" xfId="0" applyFont="1" applyBorder="1" applyProtection="1">
      <protection locked="0"/>
    </xf>
    <xf numFmtId="0" fontId="80" fillId="0" borderId="49" xfId="0" applyFont="1" applyBorder="1" applyAlignment="1" applyProtection="1">
      <alignment horizontal="center" vertical="center" wrapText="1"/>
    </xf>
    <xf numFmtId="0" fontId="80" fillId="0" borderId="48" xfId="0" applyFont="1" applyBorder="1" applyAlignment="1" applyProtection="1">
      <alignment horizontal="center" vertical="center" wrapText="1"/>
    </xf>
    <xf numFmtId="0" fontId="80" fillId="0" borderId="30" xfId="0" applyFont="1" applyBorder="1" applyAlignment="1" applyProtection="1">
      <alignment horizontal="center" vertical="center" wrapText="1"/>
    </xf>
    <xf numFmtId="0" fontId="80" fillId="0" borderId="44" xfId="0" applyFont="1" applyBorder="1" applyAlignment="1" applyProtection="1">
      <alignment horizontal="center" vertical="center" wrapText="1"/>
      <protection locked="0"/>
    </xf>
    <xf numFmtId="0" fontId="80" fillId="0" borderId="10" xfId="0" applyFont="1" applyBorder="1" applyAlignment="1" applyProtection="1">
      <alignment horizontal="center" vertical="center" wrapText="1"/>
      <protection locked="0"/>
    </xf>
    <xf numFmtId="4" fontId="124" fillId="0" borderId="0" xfId="0" applyNumberFormat="1" applyFont="1" applyFill="1" applyBorder="1" applyAlignment="1" applyProtection="1">
      <alignment horizontal="center" vertical="center" wrapText="1"/>
      <protection locked="0"/>
    </xf>
    <xf numFmtId="10" fontId="124" fillId="0" borderId="0" xfId="0" applyNumberFormat="1" applyFont="1" applyFill="1" applyBorder="1" applyAlignment="1" applyProtection="1">
      <alignment horizontal="center" vertical="center" wrapText="1"/>
      <protection locked="0"/>
    </xf>
    <xf numFmtId="0" fontId="87" fillId="0" borderId="47" xfId="0" applyFont="1" applyFill="1" applyBorder="1" applyAlignment="1" applyProtection="1">
      <alignment horizontal="center" vertical="center" wrapText="1"/>
    </xf>
    <xf numFmtId="0" fontId="126" fillId="79" borderId="2" xfId="0" applyFont="1" applyFill="1" applyBorder="1" applyAlignment="1" applyProtection="1">
      <alignment horizontal="center" vertical="center" wrapText="1"/>
    </xf>
    <xf numFmtId="0" fontId="87" fillId="0" borderId="47" xfId="0" applyFont="1" applyBorder="1" applyAlignment="1" applyProtection="1">
      <alignment horizontal="center" vertical="center" wrapText="1"/>
    </xf>
    <xf numFmtId="4" fontId="120" fillId="83" borderId="29" xfId="0" applyNumberFormat="1" applyFont="1" applyFill="1" applyBorder="1" applyAlignment="1" applyProtection="1">
      <alignment horizontal="center" vertical="center" wrapText="1"/>
    </xf>
    <xf numFmtId="0" fontId="87" fillId="0" borderId="33" xfId="0" applyFont="1" applyBorder="1" applyAlignment="1" applyProtection="1">
      <alignment horizontal="center" vertical="center" wrapText="1"/>
      <protection locked="0"/>
    </xf>
    <xf numFmtId="0" fontId="87" fillId="79" borderId="2" xfId="0" applyFont="1" applyFill="1" applyBorder="1" applyAlignment="1" applyProtection="1">
      <alignment horizontal="center" vertical="center" wrapText="1"/>
      <protection locked="0"/>
    </xf>
    <xf numFmtId="0" fontId="87" fillId="0" borderId="2" xfId="0" applyFont="1" applyFill="1" applyBorder="1" applyAlignment="1" applyProtection="1">
      <alignment horizontal="center" vertical="center" wrapText="1"/>
      <protection locked="0"/>
    </xf>
    <xf numFmtId="0" fontId="89" fillId="0" borderId="2" xfId="0" applyFont="1" applyBorder="1" applyAlignment="1" applyProtection="1">
      <alignment horizontal="center" vertical="center" wrapText="1"/>
      <protection locked="0"/>
    </xf>
    <xf numFmtId="0" fontId="87" fillId="0" borderId="2" xfId="0" applyFont="1" applyBorder="1" applyAlignment="1" applyProtection="1">
      <alignment horizontal="center" vertical="center" wrapText="1"/>
      <protection locked="0"/>
    </xf>
    <xf numFmtId="0" fontId="108" fillId="0" borderId="0" xfId="0" applyFont="1" applyBorder="1" applyProtection="1">
      <protection locked="0"/>
    </xf>
    <xf numFmtId="4" fontId="0" fillId="0" borderId="0" xfId="0" applyNumberFormat="1" applyFill="1" applyBorder="1" applyAlignment="1" applyProtection="1">
      <alignment horizontal="center" vertical="center"/>
      <protection locked="0"/>
    </xf>
    <xf numFmtId="10" fontId="0" fillId="0" borderId="0" xfId="0" applyNumberFormat="1" applyBorder="1" applyAlignment="1" applyProtection="1">
      <alignment horizontal="center" vertical="center"/>
      <protection locked="0"/>
    </xf>
    <xf numFmtId="4" fontId="120" fillId="0" borderId="0" xfId="0" applyNumberFormat="1" applyFont="1" applyFill="1" applyBorder="1" applyAlignment="1" applyProtection="1">
      <alignment horizontal="center" vertical="center" textRotation="90" wrapText="1"/>
    </xf>
    <xf numFmtId="0" fontId="95" fillId="0" borderId="0" xfId="0" applyFont="1" applyBorder="1" applyAlignment="1" applyProtection="1">
      <alignment horizontal="left" indent="1"/>
      <protection locked="0"/>
    </xf>
    <xf numFmtId="4" fontId="0" fillId="0" borderId="0" xfId="0" applyNumberFormat="1" applyBorder="1" applyAlignment="1" applyProtection="1">
      <alignment horizontal="center" vertical="center"/>
      <protection locked="0"/>
    </xf>
    <xf numFmtId="0" fontId="0" fillId="0" borderId="0" xfId="0" applyBorder="1" applyProtection="1"/>
    <xf numFmtId="0" fontId="0" fillId="0" borderId="0" xfId="0" applyFill="1" applyBorder="1" applyProtection="1"/>
    <xf numFmtId="0" fontId="90" fillId="0" borderId="0" xfId="0" applyFont="1" applyBorder="1" applyAlignment="1" applyProtection="1">
      <alignment horizontal="left" indent="1"/>
      <protection locked="0"/>
    </xf>
    <xf numFmtId="2" fontId="0" fillId="0" borderId="0" xfId="0" applyNumberFormat="1" applyBorder="1" applyProtection="1">
      <protection locked="0"/>
    </xf>
    <xf numFmtId="200" fontId="119" fillId="88" borderId="0" xfId="0" applyNumberFormat="1" applyFont="1" applyFill="1" applyBorder="1" applyAlignment="1" applyProtection="1">
      <alignment horizontal="center" vertical="center"/>
    </xf>
    <xf numFmtId="200" fontId="119" fillId="65" borderId="0" xfId="0" applyNumberFormat="1" applyFont="1" applyFill="1" applyBorder="1" applyAlignment="1" applyProtection="1">
      <alignment horizontal="center" vertical="center"/>
    </xf>
    <xf numFmtId="4" fontId="80" fillId="0" borderId="0" xfId="0" applyNumberFormat="1" applyFont="1" applyBorder="1" applyAlignment="1" applyProtection="1">
      <alignment horizontal="center" vertical="center"/>
      <protection locked="0"/>
    </xf>
    <xf numFmtId="10" fontId="80" fillId="0" borderId="0" xfId="0" applyNumberFormat="1" applyFont="1" applyBorder="1" applyAlignment="1" applyProtection="1">
      <alignment horizontal="center" vertical="center"/>
      <protection locked="0"/>
    </xf>
    <xf numFmtId="0" fontId="80" fillId="0" borderId="0" xfId="0" applyFont="1" applyBorder="1" applyProtection="1"/>
    <xf numFmtId="0" fontId="118" fillId="0" borderId="0" xfId="0" applyFont="1" applyBorder="1" applyAlignment="1" applyProtection="1">
      <alignment horizontal="center"/>
      <protection locked="0"/>
    </xf>
    <xf numFmtId="0" fontId="0" fillId="0" borderId="0" xfId="0" applyProtection="1">
      <protection locked="0"/>
    </xf>
    <xf numFmtId="0" fontId="0" fillId="0" borderId="0" xfId="0" applyAlignment="1" applyProtection="1">
      <alignment horizontal="center"/>
      <protection locked="0"/>
    </xf>
    <xf numFmtId="0" fontId="0" fillId="0" borderId="0" xfId="0" applyAlignment="1" applyProtection="1">
      <alignment horizontal="left"/>
      <protection locked="0"/>
    </xf>
    <xf numFmtId="0" fontId="0" fillId="85" borderId="42" xfId="0" applyFill="1" applyBorder="1" applyProtection="1">
      <protection locked="0"/>
    </xf>
    <xf numFmtId="0" fontId="0" fillId="85" borderId="43" xfId="0" applyFill="1" applyBorder="1" applyProtection="1">
      <protection locked="0"/>
    </xf>
    <xf numFmtId="0" fontId="0" fillId="85" borderId="43" xfId="0" applyFill="1" applyBorder="1" applyAlignment="1" applyProtection="1">
      <alignment horizontal="center"/>
      <protection locked="0"/>
    </xf>
    <xf numFmtId="0" fontId="0" fillId="85" borderId="37" xfId="0" applyFill="1" applyBorder="1" applyAlignment="1" applyProtection="1">
      <alignment horizontal="left"/>
      <protection locked="0"/>
    </xf>
    <xf numFmtId="0" fontId="0" fillId="85" borderId="55" xfId="0" applyFill="1" applyBorder="1" applyProtection="1">
      <protection locked="0"/>
    </xf>
    <xf numFmtId="0" fontId="0" fillId="85" borderId="0" xfId="0" applyFill="1" applyBorder="1" applyProtection="1">
      <protection locked="0"/>
    </xf>
    <xf numFmtId="0" fontId="0" fillId="85" borderId="0" xfId="0" applyFill="1" applyBorder="1" applyAlignment="1" applyProtection="1">
      <alignment horizontal="center"/>
      <protection locked="0"/>
    </xf>
    <xf numFmtId="0" fontId="0" fillId="85" borderId="41" xfId="0" applyFill="1" applyBorder="1" applyAlignment="1" applyProtection="1">
      <alignment horizontal="left"/>
      <protection locked="0"/>
    </xf>
    <xf numFmtId="0" fontId="133" fillId="85" borderId="0" xfId="0" applyFont="1" applyFill="1" applyBorder="1" applyProtection="1">
      <protection locked="0"/>
    </xf>
    <xf numFmtId="2" fontId="87" fillId="65" borderId="0" xfId="0" applyNumberFormat="1" applyFont="1" applyFill="1" applyBorder="1" applyProtection="1">
      <protection locked="0"/>
    </xf>
    <xf numFmtId="0" fontId="89" fillId="85" borderId="41" xfId="0" applyFont="1" applyFill="1" applyBorder="1" applyProtection="1">
      <protection locked="0"/>
    </xf>
    <xf numFmtId="0" fontId="0" fillId="0" borderId="0" xfId="0" applyFill="1" applyBorder="1" applyAlignment="1" applyProtection="1">
      <alignment horizontal="left" vertical="top" wrapText="1"/>
      <protection locked="0"/>
    </xf>
    <xf numFmtId="0" fontId="134" fillId="85" borderId="0" xfId="3231" applyFill="1" applyBorder="1" applyProtection="1">
      <protection locked="0"/>
    </xf>
    <xf numFmtId="0" fontId="0" fillId="85" borderId="41" xfId="0" applyFill="1" applyBorder="1" applyProtection="1">
      <protection locked="0"/>
    </xf>
    <xf numFmtId="0" fontId="0" fillId="87" borderId="42" xfId="0" applyFill="1" applyBorder="1" applyProtection="1">
      <protection locked="0"/>
    </xf>
    <xf numFmtId="0" fontId="0" fillId="87" borderId="43" xfId="0" applyFill="1" applyBorder="1" applyProtection="1">
      <protection locked="0"/>
    </xf>
    <xf numFmtId="0" fontId="0" fillId="87" borderId="37" xfId="0" applyFill="1" applyBorder="1" applyProtection="1">
      <protection locked="0"/>
    </xf>
    <xf numFmtId="0" fontId="0" fillId="87" borderId="55" xfId="0" applyFill="1" applyBorder="1" applyProtection="1">
      <protection locked="0"/>
    </xf>
    <xf numFmtId="0" fontId="0" fillId="87" borderId="0" xfId="0" applyFill="1" applyBorder="1" applyProtection="1">
      <protection locked="0"/>
    </xf>
    <xf numFmtId="201" fontId="0" fillId="65" borderId="1" xfId="0" applyNumberFormat="1" applyFill="1" applyBorder="1" applyProtection="1">
      <protection locked="0"/>
    </xf>
    <xf numFmtId="14" fontId="0" fillId="65" borderId="1" xfId="0" applyNumberFormat="1" applyFill="1" applyBorder="1" applyProtection="1">
      <protection locked="0"/>
    </xf>
    <xf numFmtId="3" fontId="0" fillId="87" borderId="41" xfId="0" applyNumberFormat="1" applyFill="1" applyBorder="1" applyProtection="1">
      <protection locked="0"/>
    </xf>
    <xf numFmtId="0" fontId="0" fillId="0" borderId="0" xfId="0" applyAlignment="1" applyProtection="1">
      <alignment vertical="top" wrapText="1"/>
      <protection locked="0"/>
    </xf>
    <xf numFmtId="3" fontId="0" fillId="87" borderId="0" xfId="0" applyNumberFormat="1" applyFill="1" applyBorder="1" applyProtection="1">
      <protection locked="0"/>
    </xf>
    <xf numFmtId="0" fontId="0" fillId="87" borderId="42" xfId="0" applyFill="1" applyBorder="1" applyAlignment="1" applyProtection="1">
      <alignment vertical="top" wrapText="1"/>
      <protection locked="0"/>
    </xf>
    <xf numFmtId="0" fontId="0" fillId="87" borderId="43" xfId="0" applyFill="1" applyBorder="1" applyAlignment="1" applyProtection="1">
      <alignment vertical="top" wrapText="1"/>
      <protection locked="0"/>
    </xf>
    <xf numFmtId="0" fontId="134" fillId="87" borderId="43" xfId="3231" applyFill="1" applyBorder="1" applyProtection="1">
      <protection locked="0"/>
    </xf>
    <xf numFmtId="0" fontId="0" fillId="87" borderId="55" xfId="0" applyFill="1" applyBorder="1" applyAlignment="1" applyProtection="1">
      <alignment vertical="top" wrapText="1"/>
      <protection locked="0"/>
    </xf>
    <xf numFmtId="0" fontId="0" fillId="87" borderId="0" xfId="0" applyFill="1" applyBorder="1" applyAlignment="1" applyProtection="1">
      <alignment vertical="top" wrapText="1"/>
      <protection locked="0"/>
    </xf>
    <xf numFmtId="0" fontId="89" fillId="87" borderId="0" xfId="0" applyFont="1" applyFill="1" applyBorder="1" applyProtection="1">
      <protection locked="0"/>
    </xf>
    <xf numFmtId="0" fontId="134" fillId="87" borderId="0" xfId="3231" applyFill="1" applyBorder="1" applyProtection="1">
      <protection locked="0"/>
    </xf>
    <xf numFmtId="201" fontId="87" fillId="87" borderId="0" xfId="0" applyNumberFormat="1" applyFont="1" applyFill="1" applyBorder="1" applyProtection="1">
      <protection locked="0"/>
    </xf>
    <xf numFmtId="0" fontId="89" fillId="87" borderId="41" xfId="0" applyFont="1" applyFill="1" applyBorder="1" applyProtection="1">
      <protection locked="0"/>
    </xf>
    <xf numFmtId="0" fontId="0" fillId="87" borderId="41" xfId="0" applyFill="1" applyBorder="1" applyProtection="1">
      <protection locked="0"/>
    </xf>
    <xf numFmtId="0" fontId="0" fillId="87" borderId="55" xfId="0" applyFill="1" applyBorder="1" applyAlignment="1" applyProtection="1">
      <alignment horizontal="left" wrapText="1"/>
      <protection locked="0"/>
    </xf>
    <xf numFmtId="0" fontId="0" fillId="87" borderId="0" xfId="0" applyFill="1" applyBorder="1" applyAlignment="1" applyProtection="1">
      <alignment horizontal="center"/>
      <protection locked="0"/>
    </xf>
    <xf numFmtId="0" fontId="0" fillId="87" borderId="41" xfId="0" applyFill="1" applyBorder="1" applyAlignment="1" applyProtection="1">
      <alignment horizontal="left"/>
      <protection locked="0"/>
    </xf>
    <xf numFmtId="201" fontId="87" fillId="65" borderId="0" xfId="0" applyNumberFormat="1" applyFont="1" applyFill="1" applyBorder="1" applyProtection="1">
      <protection locked="0"/>
    </xf>
    <xf numFmtId="0" fontId="0" fillId="87" borderId="45" xfId="0" applyFill="1" applyBorder="1" applyProtection="1">
      <protection locked="0"/>
    </xf>
    <xf numFmtId="0" fontId="0" fillId="87" borderId="40" xfId="0" applyFill="1" applyBorder="1" applyProtection="1">
      <protection locked="0"/>
    </xf>
    <xf numFmtId="0" fontId="115" fillId="0" borderId="0" xfId="0" applyFont="1" applyProtection="1">
      <protection locked="0"/>
    </xf>
    <xf numFmtId="0" fontId="133" fillId="0" borderId="0" xfId="0" applyFont="1" applyProtection="1">
      <protection locked="0"/>
    </xf>
    <xf numFmtId="2" fontId="0" fillId="0" borderId="52" xfId="0" applyNumberFormat="1" applyFill="1" applyBorder="1" applyAlignment="1" applyProtection="1">
      <alignment horizontal="center" vertical="center" wrapText="1"/>
    </xf>
    <xf numFmtId="0" fontId="0" fillId="0" borderId="43" xfId="0" applyBorder="1" applyProtection="1"/>
    <xf numFmtId="199" fontId="0" fillId="0" borderId="52" xfId="0" applyNumberFormat="1" applyFill="1" applyBorder="1" applyAlignment="1" applyProtection="1">
      <alignment horizontal="center"/>
    </xf>
    <xf numFmtId="0" fontId="0" fillId="0" borderId="37" xfId="0" applyBorder="1" applyProtection="1"/>
    <xf numFmtId="0" fontId="0" fillId="0" borderId="43" xfId="0" applyBorder="1" applyAlignment="1" applyProtection="1">
      <alignment vertical="center"/>
    </xf>
    <xf numFmtId="0" fontId="115" fillId="0" borderId="37" xfId="0" applyFont="1" applyBorder="1" applyAlignment="1" applyProtection="1">
      <alignment horizontal="left" vertical="center"/>
    </xf>
    <xf numFmtId="0" fontId="0" fillId="0" borderId="0" xfId="0" applyFill="1" applyBorder="1" applyAlignment="1" applyProtection="1">
      <alignment wrapText="1"/>
      <protection locked="0"/>
    </xf>
    <xf numFmtId="0" fontId="0" fillId="0" borderId="51" xfId="0" applyFill="1" applyBorder="1" applyAlignment="1" applyProtection="1">
      <alignment horizontal="center" vertical="center" wrapText="1"/>
    </xf>
    <xf numFmtId="1" fontId="0" fillId="0" borderId="51" xfId="3226" applyNumberFormat="1" applyFont="1" applyFill="1" applyBorder="1" applyAlignment="1" applyProtection="1">
      <alignment horizontal="center" vertical="center"/>
    </xf>
    <xf numFmtId="0" fontId="0" fillId="0" borderId="41" xfId="0" applyBorder="1" applyProtection="1"/>
    <xf numFmtId="0" fontId="0" fillId="0" borderId="0" xfId="0" applyBorder="1" applyAlignment="1" applyProtection="1">
      <alignment vertical="center"/>
    </xf>
    <xf numFmtId="0" fontId="115" fillId="0" borderId="41" xfId="0" applyFont="1" applyBorder="1" applyAlignment="1" applyProtection="1">
      <alignment horizontal="left" vertical="center"/>
    </xf>
    <xf numFmtId="2" fontId="117" fillId="0" borderId="51" xfId="0" applyNumberFormat="1" applyFont="1" applyFill="1" applyBorder="1" applyAlignment="1" applyProtection="1">
      <alignment horizontal="center" vertical="center"/>
    </xf>
    <xf numFmtId="4" fontId="117" fillId="0" borderId="51" xfId="0" applyNumberFormat="1" applyFont="1" applyFill="1" applyBorder="1" applyAlignment="1" applyProtection="1">
      <alignment horizontal="center" vertical="center"/>
    </xf>
    <xf numFmtId="0" fontId="0" fillId="0" borderId="0" xfId="0" applyAlignment="1" applyProtection="1">
      <alignment wrapText="1"/>
      <protection locked="0"/>
    </xf>
    <xf numFmtId="201" fontId="117" fillId="0" borderId="51" xfId="0" applyNumberFormat="1" applyFont="1" applyFill="1" applyBorder="1" applyAlignment="1" applyProtection="1">
      <alignment horizontal="center" vertical="center"/>
    </xf>
    <xf numFmtId="0" fontId="81" fillId="0" borderId="0" xfId="0" applyFont="1" applyBorder="1" applyAlignment="1" applyProtection="1">
      <alignment horizontal="left" vertical="center"/>
      <protection locked="0"/>
    </xf>
    <xf numFmtId="0" fontId="81" fillId="0" borderId="55" xfId="0" applyFont="1" applyBorder="1" applyAlignment="1" applyProtection="1">
      <alignment vertical="center"/>
    </xf>
    <xf numFmtId="0" fontId="81" fillId="0" borderId="41" xfId="0" applyFont="1" applyBorder="1" applyAlignment="1" applyProtection="1">
      <alignment vertical="center"/>
    </xf>
    <xf numFmtId="0" fontId="0" fillId="0" borderId="0" xfId="0" applyBorder="1" applyAlignment="1" applyProtection="1"/>
    <xf numFmtId="0" fontId="0" fillId="65" borderId="0" xfId="0" applyFill="1" applyProtection="1">
      <protection locked="0"/>
    </xf>
    <xf numFmtId="0" fontId="81" fillId="0" borderId="0" xfId="0" applyFont="1" applyBorder="1" applyAlignment="1" applyProtection="1">
      <alignment horizontal="left" wrapText="1"/>
      <protection locked="0"/>
    </xf>
    <xf numFmtId="0" fontId="132" fillId="65" borderId="0" xfId="0" applyNumberFormat="1" applyFont="1" applyFill="1" applyBorder="1" applyAlignment="1" applyProtection="1">
      <alignment wrapText="1"/>
      <protection locked="0"/>
    </xf>
    <xf numFmtId="49" fontId="0" fillId="0" borderId="0" xfId="0" quotePrefix="1" applyNumberFormat="1" applyFont="1" applyFill="1" applyBorder="1" applyAlignment="1" applyProtection="1">
      <alignment horizontal="center" vertical="center"/>
      <protection locked="0"/>
    </xf>
    <xf numFmtId="0" fontId="132" fillId="0" borderId="0" xfId="0" applyNumberFormat="1" applyFont="1" applyFill="1" applyBorder="1" applyAlignment="1" applyProtection="1">
      <alignment wrapText="1"/>
      <protection locked="0"/>
    </xf>
    <xf numFmtId="199" fontId="80" fillId="0" borderId="0" xfId="0" applyNumberFormat="1" applyFont="1" applyBorder="1" applyProtection="1">
      <protection locked="0"/>
    </xf>
    <xf numFmtId="4" fontId="80" fillId="86" borderId="1" xfId="0" applyNumberFormat="1" applyFont="1" applyFill="1" applyBorder="1" applyAlignment="1" applyProtection="1">
      <alignment horizontal="center" vertical="center"/>
      <protection locked="0"/>
    </xf>
    <xf numFmtId="4" fontId="80" fillId="0" borderId="0" xfId="0" applyNumberFormat="1" applyFont="1" applyBorder="1" applyProtection="1">
      <protection locked="0"/>
    </xf>
    <xf numFmtId="0" fontId="26" fillId="0" borderId="0" xfId="5" applyFont="1" applyAlignment="1">
      <alignment horizontal="left" vertical="top"/>
    </xf>
    <xf numFmtId="49" fontId="137" fillId="0" borderId="0" xfId="5" applyNumberFormat="1" applyFont="1" applyAlignment="1">
      <alignment horizontal="left" vertical="top"/>
    </xf>
    <xf numFmtId="0" fontId="137" fillId="0" borderId="0" xfId="5" applyFont="1" applyAlignment="1">
      <alignment horizontal="left" vertical="top" wrapText="1"/>
    </xf>
    <xf numFmtId="0" fontId="137" fillId="0" borderId="0" xfId="5" applyFont="1" applyAlignment="1">
      <alignment horizontal="center" vertical="top" wrapText="1"/>
    </xf>
    <xf numFmtId="0" fontId="42" fillId="0" borderId="0" xfId="5" applyFont="1" applyAlignment="1">
      <alignment horizontal="right" vertical="top" wrapText="1"/>
    </xf>
    <xf numFmtId="0" fontId="42" fillId="0" borderId="0" xfId="5" applyFont="1" applyAlignment="1">
      <alignment horizontal="right" vertical="top"/>
    </xf>
    <xf numFmtId="0" fontId="9" fillId="0" borderId="0" xfId="5" applyFont="1"/>
    <xf numFmtId="0" fontId="9" fillId="0" borderId="0" xfId="5" applyFont="1" applyAlignment="1">
      <alignment horizontal="left" vertical="top"/>
    </xf>
    <xf numFmtId="0" fontId="137" fillId="0" borderId="0" xfId="5" applyFont="1" applyAlignment="1">
      <alignment horizontal="left" vertical="top"/>
    </xf>
    <xf numFmtId="49" fontId="42" fillId="0" borderId="29" xfId="5" applyNumberFormat="1" applyFont="1" applyBorder="1" applyAlignment="1">
      <alignment horizontal="right" vertical="top"/>
    </xf>
    <xf numFmtId="0" fontId="42" fillId="0" borderId="29" xfId="5" applyFont="1" applyBorder="1" applyAlignment="1">
      <alignment horizontal="right" vertical="top"/>
    </xf>
    <xf numFmtId="0" fontId="138" fillId="0" borderId="29" xfId="5" applyFont="1" applyBorder="1" applyAlignment="1">
      <alignment horizontal="center" vertical="top"/>
    </xf>
    <xf numFmtId="0" fontId="139" fillId="0" borderId="29" xfId="5" applyFont="1" applyBorder="1" applyAlignment="1">
      <alignment horizontal="right" vertical="top"/>
    </xf>
    <xf numFmtId="0" fontId="139" fillId="0" borderId="29" xfId="5" applyFont="1" applyBorder="1" applyAlignment="1">
      <alignment horizontal="center" vertical="top"/>
    </xf>
    <xf numFmtId="49" fontId="42" fillId="0" borderId="0" xfId="5" applyNumberFormat="1" applyFont="1"/>
    <xf numFmtId="0" fontId="130" fillId="0" borderId="0" xfId="5" applyFont="1" applyAlignment="1">
      <alignment horizontal="center" vertical="top"/>
    </xf>
    <xf numFmtId="0" fontId="140" fillId="0" borderId="0" xfId="5" applyFont="1" applyAlignment="1">
      <alignment horizontal="center" vertical="top"/>
    </xf>
    <xf numFmtId="0" fontId="9" fillId="0" borderId="0" xfId="5" applyFont="1" applyAlignment="1">
      <alignment horizontal="center" vertical="top"/>
    </xf>
    <xf numFmtId="0" fontId="42" fillId="0" borderId="0" xfId="5" applyFont="1" applyAlignment="1">
      <alignment horizontal="center" vertical="top"/>
    </xf>
    <xf numFmtId="0" fontId="22" fillId="0" borderId="0" xfId="5" applyFont="1" applyAlignment="1">
      <alignment horizontal="right" vertical="top" wrapText="1"/>
    </xf>
    <xf numFmtId="49" fontId="42" fillId="0" borderId="29" xfId="5" applyNumberFormat="1" applyFont="1" applyBorder="1"/>
    <xf numFmtId="0" fontId="42" fillId="0" borderId="29" xfId="5" applyFont="1" applyBorder="1" applyAlignment="1">
      <alignment horizontal="right" vertical="top" wrapText="1"/>
    </xf>
    <xf numFmtId="0" fontId="42" fillId="0" borderId="0" xfId="5" applyFont="1"/>
    <xf numFmtId="49" fontId="42" fillId="0" borderId="0" xfId="5" applyNumberFormat="1" applyFont="1" applyAlignment="1">
      <alignment horizontal="right" vertical="top"/>
    </xf>
    <xf numFmtId="0" fontId="137" fillId="0" borderId="0" xfId="5" applyFont="1" applyAlignment="1">
      <alignment horizontal="center" vertical="top"/>
    </xf>
    <xf numFmtId="0" fontId="22" fillId="0" borderId="0" xfId="5" applyFont="1" applyAlignment="1">
      <alignment horizontal="center" vertical="top"/>
    </xf>
    <xf numFmtId="49" fontId="22" fillId="0" borderId="0" xfId="5" applyNumberFormat="1" applyFont="1" applyAlignment="1">
      <alignment horizontal="left"/>
    </xf>
    <xf numFmtId="0" fontId="22" fillId="0" borderId="0" xfId="5" applyFont="1" applyAlignment="1">
      <alignment horizontal="left" vertical="top" wrapText="1"/>
    </xf>
    <xf numFmtId="0" fontId="22" fillId="0" borderId="0" xfId="5" applyFont="1" applyAlignment="1">
      <alignment horizontal="left"/>
    </xf>
    <xf numFmtId="0" fontId="22" fillId="0" borderId="0" xfId="5" applyFont="1" applyAlignment="1">
      <alignment horizontal="right" vertical="top"/>
    </xf>
    <xf numFmtId="0" fontId="22" fillId="0" borderId="0" xfId="5" applyFont="1"/>
    <xf numFmtId="49" fontId="22" fillId="0" borderId="0" xfId="5" applyNumberFormat="1" applyFont="1" applyAlignment="1"/>
    <xf numFmtId="49" fontId="137" fillId="0" borderId="0" xfId="5" applyNumberFormat="1" applyFont="1" applyAlignment="1">
      <alignment horizontal="left" vertical="top" wrapText="1"/>
    </xf>
    <xf numFmtId="0" fontId="137" fillId="0" borderId="0" xfId="5" applyFont="1" applyAlignment="1">
      <alignment wrapText="1"/>
    </xf>
    <xf numFmtId="0" fontId="137" fillId="0" borderId="1" xfId="5" applyFont="1" applyBorder="1" applyAlignment="1">
      <alignment horizontal="center" vertical="center" wrapText="1"/>
    </xf>
    <xf numFmtId="0" fontId="137" fillId="0" borderId="1" xfId="5" applyFont="1" applyBorder="1" applyAlignment="1">
      <alignment horizontal="center" vertical="center"/>
    </xf>
    <xf numFmtId="49" fontId="137" fillId="0" borderId="1" xfId="5" applyNumberFormat="1" applyFont="1" applyBorder="1" applyAlignment="1">
      <alignment horizontal="center" vertical="center"/>
    </xf>
    <xf numFmtId="0" fontId="137" fillId="0" borderId="1" xfId="5" quotePrefix="1" applyFont="1" applyBorder="1" applyAlignment="1">
      <alignment horizontal="center" vertical="top"/>
    </xf>
    <xf numFmtId="203" fontId="141" fillId="0" borderId="1" xfId="5" applyNumberFormat="1" applyFont="1" applyBorder="1" applyAlignment="1">
      <alignment horizontal="left" vertical="top" wrapText="1"/>
    </xf>
    <xf numFmtId="0" fontId="137" fillId="0" borderId="1" xfId="5" applyFont="1" applyBorder="1" applyAlignment="1">
      <alignment horizontal="left" vertical="top" wrapText="1"/>
    </xf>
    <xf numFmtId="0" fontId="137" fillId="0" borderId="1" xfId="5" applyFont="1" applyBorder="1" applyAlignment="1">
      <alignment horizontal="center" vertical="top"/>
    </xf>
    <xf numFmtId="0" fontId="42" fillId="0" borderId="1" xfId="5" applyFont="1" applyBorder="1" applyAlignment="1">
      <alignment horizontal="right" vertical="top" wrapText="1"/>
    </xf>
    <xf numFmtId="0" fontId="42" fillId="0" borderId="1" xfId="5" applyFont="1" applyBorder="1" applyAlignment="1">
      <alignment horizontal="right" vertical="top"/>
    </xf>
    <xf numFmtId="0" fontId="141" fillId="0" borderId="1" xfId="5" quotePrefix="1" applyFont="1" applyBorder="1" applyAlignment="1">
      <alignment horizontal="center" vertical="top"/>
    </xf>
    <xf numFmtId="0" fontId="141" fillId="0" borderId="1" xfId="5" applyFont="1" applyBorder="1" applyAlignment="1">
      <alignment horizontal="left" vertical="top" wrapText="1"/>
    </xf>
    <xf numFmtId="0" fontId="141" fillId="0" borderId="1" xfId="5" applyFont="1" applyBorder="1" applyAlignment="1">
      <alignment horizontal="center" vertical="top"/>
    </xf>
    <xf numFmtId="0" fontId="140" fillId="0" borderId="1" xfId="5" applyFont="1" applyBorder="1" applyAlignment="1">
      <alignment horizontal="right" vertical="top" wrapText="1"/>
    </xf>
    <xf numFmtId="0" fontId="140" fillId="0" borderId="1" xfId="5" applyFont="1" applyBorder="1" applyAlignment="1">
      <alignment horizontal="right" vertical="top"/>
    </xf>
    <xf numFmtId="0" fontId="137" fillId="0" borderId="1" xfId="5" quotePrefix="1" applyFont="1" applyBorder="1" applyAlignment="1">
      <alignment horizontal="center" vertical="top" wrapText="1"/>
    </xf>
    <xf numFmtId="0" fontId="42" fillId="65" borderId="1" xfId="5" applyFont="1" applyFill="1" applyBorder="1" applyAlignment="1">
      <alignment horizontal="right" vertical="top" wrapText="1"/>
    </xf>
    <xf numFmtId="203" fontId="137" fillId="0" borderId="0" xfId="5" applyNumberFormat="1" applyFont="1" applyAlignment="1">
      <alignment horizontal="left" vertical="top"/>
    </xf>
    <xf numFmtId="0" fontId="42" fillId="65" borderId="1" xfId="5" applyFont="1" applyFill="1" applyBorder="1" applyAlignment="1">
      <alignment horizontal="right" vertical="top"/>
    </xf>
    <xf numFmtId="0" fontId="9" fillId="65" borderId="0" xfId="5" applyFont="1" applyFill="1"/>
    <xf numFmtId="4" fontId="0" fillId="0" borderId="41" xfId="0" applyNumberFormat="1" applyBorder="1" applyAlignment="1">
      <alignment horizontal="center" vertical="center"/>
    </xf>
    <xf numFmtId="0" fontId="80" fillId="89" borderId="0" xfId="0" applyFont="1" applyFill="1" applyBorder="1"/>
    <xf numFmtId="4" fontId="80" fillId="0" borderId="0" xfId="0" applyNumberFormat="1" applyFont="1" applyFill="1" applyBorder="1" applyAlignment="1">
      <alignment horizontal="center" vertical="center"/>
    </xf>
    <xf numFmtId="0" fontId="145" fillId="0" borderId="0" xfId="0" applyFont="1" applyBorder="1"/>
    <xf numFmtId="0" fontId="83" fillId="66" borderId="1" xfId="8" applyFont="1" applyFill="1" applyBorder="1" applyAlignment="1">
      <alignment horizontal="left" vertical="center" wrapText="1" indent="1"/>
    </xf>
    <xf numFmtId="0" fontId="84" fillId="0" borderId="1" xfId="0" applyFont="1" applyFill="1" applyBorder="1" applyAlignment="1">
      <alignment horizontal="left" vertical="center" wrapText="1" indent="1"/>
    </xf>
    <xf numFmtId="49" fontId="84" fillId="0" borderId="1" xfId="0" applyNumberFormat="1" applyFont="1" applyFill="1" applyBorder="1" applyAlignment="1">
      <alignment horizontal="center" vertical="center" wrapText="1"/>
    </xf>
    <xf numFmtId="0" fontId="82" fillId="0" borderId="0" xfId="0" applyFont="1" applyBorder="1"/>
    <xf numFmtId="4" fontId="0" fillId="89" borderId="0" xfId="0" applyNumberFormat="1" applyFill="1" applyBorder="1" applyAlignment="1">
      <alignment horizontal="center" vertical="center"/>
    </xf>
    <xf numFmtId="0" fontId="87" fillId="0" borderId="31" xfId="0" applyFont="1" applyBorder="1" applyAlignment="1">
      <alignment horizontal="center" vertical="center" wrapText="1"/>
    </xf>
    <xf numFmtId="0" fontId="87" fillId="0" borderId="34" xfId="0" applyFont="1" applyBorder="1" applyAlignment="1">
      <alignment horizontal="center" vertical="center" wrapText="1"/>
    </xf>
    <xf numFmtId="4" fontId="87" fillId="85" borderId="57" xfId="0" applyNumberFormat="1" applyFont="1" applyFill="1" applyBorder="1" applyAlignment="1">
      <alignment horizontal="center" vertical="center" wrapText="1"/>
    </xf>
    <xf numFmtId="0" fontId="80" fillId="0" borderId="33" xfId="0" applyFont="1" applyBorder="1" applyAlignment="1">
      <alignment horizontal="center" vertical="center" wrapText="1"/>
    </xf>
    <xf numFmtId="4" fontId="80" fillId="0" borderId="58" xfId="0" applyNumberFormat="1" applyFont="1" applyBorder="1" applyAlignment="1">
      <alignment horizontal="center" vertical="center" wrapText="1"/>
    </xf>
    <xf numFmtId="4" fontId="80" fillId="0" borderId="33" xfId="0" applyNumberFormat="1" applyFont="1" applyBorder="1" applyAlignment="1">
      <alignment horizontal="center" vertical="center" wrapText="1"/>
    </xf>
    <xf numFmtId="4" fontId="80" fillId="89" borderId="33" xfId="0" applyNumberFormat="1" applyFont="1" applyFill="1" applyBorder="1" applyAlignment="1">
      <alignment horizontal="center" vertical="center" wrapText="1"/>
    </xf>
    <xf numFmtId="0" fontId="84" fillId="66" borderId="3" xfId="8" applyFont="1" applyFill="1" applyBorder="1" applyAlignment="1">
      <alignment horizontal="center" vertical="center" wrapText="1"/>
    </xf>
    <xf numFmtId="0" fontId="84" fillId="0" borderId="3" xfId="8" applyFont="1" applyFill="1" applyBorder="1" applyAlignment="1">
      <alignment horizontal="center" vertical="center" wrapText="1"/>
    </xf>
    <xf numFmtId="0" fontId="84" fillId="66" borderId="3" xfId="8" applyFont="1" applyFill="1" applyBorder="1" applyAlignment="1">
      <alignment horizontal="center" wrapText="1"/>
    </xf>
    <xf numFmtId="0" fontId="84" fillId="66" borderId="3" xfId="8" applyFont="1" applyFill="1" applyBorder="1" applyAlignment="1">
      <alignment horizontal="left" vertical="center" wrapText="1" indent="1"/>
    </xf>
    <xf numFmtId="0" fontId="84" fillId="0" borderId="33" xfId="8" applyFont="1" applyFill="1" applyBorder="1" applyAlignment="1">
      <alignment horizontal="center" vertical="center" wrapText="1"/>
    </xf>
    <xf numFmtId="0" fontId="117" fillId="0" borderId="3" xfId="0" applyFont="1" applyBorder="1" applyAlignment="1">
      <alignment horizontal="center" vertical="center" wrapText="1"/>
    </xf>
    <xf numFmtId="0" fontId="80" fillId="74" borderId="0" xfId="0" applyFont="1" applyFill="1" applyBorder="1"/>
    <xf numFmtId="0" fontId="84" fillId="0" borderId="3" xfId="0" applyFont="1" applyBorder="1" applyAlignment="1">
      <alignment horizontal="center" vertical="center" wrapText="1"/>
    </xf>
    <xf numFmtId="0" fontId="84" fillId="0" borderId="34" xfId="0" applyFont="1" applyBorder="1" applyAlignment="1">
      <alignment horizontal="center" vertical="center" wrapText="1"/>
    </xf>
    <xf numFmtId="0" fontId="84" fillId="66" borderId="3" xfId="0" applyFont="1" applyFill="1" applyBorder="1" applyAlignment="1">
      <alignment horizontal="center" vertical="center" wrapText="1"/>
    </xf>
    <xf numFmtId="0" fontId="84" fillId="0" borderId="3" xfId="1" applyFont="1" applyBorder="1" applyAlignment="1" applyProtection="1">
      <alignment horizontal="center" vertical="center"/>
      <protection locked="0"/>
    </xf>
    <xf numFmtId="0" fontId="94" fillId="67" borderId="27" xfId="9" applyFont="1" applyFill="1" applyBorder="1" applyAlignment="1">
      <alignment vertical="center" wrapText="1"/>
    </xf>
    <xf numFmtId="0" fontId="84" fillId="0" borderId="33" xfId="0" applyFont="1" applyFill="1" applyBorder="1" applyAlignment="1">
      <alignment horizontal="center" vertical="center" wrapText="1"/>
    </xf>
    <xf numFmtId="0" fontId="84" fillId="0" borderId="2" xfId="0" applyFont="1" applyBorder="1" applyAlignment="1">
      <alignment horizontal="left" vertical="center" wrapText="1" indent="1"/>
    </xf>
    <xf numFmtId="0" fontId="84" fillId="0" borderId="33" xfId="0" applyFont="1" applyBorder="1" applyAlignment="1">
      <alignment horizontal="center" vertical="center" wrapText="1"/>
    </xf>
    <xf numFmtId="0" fontId="84" fillId="66" borderId="34" xfId="8" applyFont="1" applyFill="1" applyBorder="1" applyAlignment="1">
      <alignment horizontal="left" vertical="center" wrapText="1" indent="1"/>
    </xf>
    <xf numFmtId="0" fontId="84" fillId="66" borderId="34" xfId="8" applyFont="1" applyFill="1" applyBorder="1" applyAlignment="1">
      <alignment vertical="center" wrapText="1"/>
    </xf>
    <xf numFmtId="0" fontId="84" fillId="0" borderId="34" xfId="8" applyFont="1" applyFill="1" applyBorder="1" applyAlignment="1">
      <alignment horizontal="center" vertical="center" wrapText="1"/>
    </xf>
    <xf numFmtId="0" fontId="84" fillId="0" borderId="3" xfId="0" applyFont="1" applyFill="1" applyBorder="1" applyAlignment="1">
      <alignment horizontal="center" vertical="center" wrapText="1"/>
    </xf>
    <xf numFmtId="0" fontId="84" fillId="0" borderId="2" xfId="0" applyFont="1" applyFill="1" applyBorder="1" applyAlignment="1">
      <alignment horizontal="left" wrapText="1" indent="1"/>
    </xf>
    <xf numFmtId="0" fontId="84" fillId="0" borderId="3" xfId="0" applyNumberFormat="1" applyFont="1" applyFill="1" applyBorder="1" applyAlignment="1">
      <alignment horizontal="center" vertical="center" wrapText="1"/>
    </xf>
    <xf numFmtId="0" fontId="84" fillId="0" borderId="2" xfId="0" applyNumberFormat="1" applyFont="1" applyFill="1" applyBorder="1" applyAlignment="1">
      <alignment horizontal="left" vertical="center" wrapText="1" indent="1"/>
    </xf>
    <xf numFmtId="0" fontId="84" fillId="0" borderId="2" xfId="0" applyFont="1" applyFill="1" applyBorder="1" applyAlignment="1">
      <alignment horizontal="left" vertical="center" wrapText="1" indent="1"/>
    </xf>
    <xf numFmtId="0" fontId="84" fillId="66" borderId="3" xfId="0" applyFont="1" applyFill="1" applyBorder="1" applyAlignment="1">
      <alignment horizontal="left" vertical="center" wrapText="1" indent="1"/>
    </xf>
    <xf numFmtId="0" fontId="83" fillId="66" borderId="28" xfId="9" applyFont="1" applyFill="1" applyBorder="1" applyAlignment="1">
      <alignment horizontal="left" vertical="center" wrapText="1" indent="1"/>
    </xf>
    <xf numFmtId="0" fontId="83" fillId="69" borderId="27" xfId="9" applyFont="1" applyFill="1" applyBorder="1" applyAlignment="1">
      <alignment horizontal="center" vertical="center" wrapText="1"/>
    </xf>
    <xf numFmtId="0" fontId="83" fillId="69" borderId="27" xfId="9" applyFont="1" applyFill="1" applyBorder="1" applyAlignment="1">
      <alignment horizontal="left" vertical="center" wrapText="1" indent="1"/>
    </xf>
    <xf numFmtId="49" fontId="84" fillId="0" borderId="2" xfId="0" applyNumberFormat="1" applyFont="1" applyFill="1" applyBorder="1" applyAlignment="1">
      <alignment horizontal="center" vertical="center" wrapText="1"/>
    </xf>
    <xf numFmtId="0" fontId="90" fillId="0" borderId="0" xfId="0" applyFont="1" applyFill="1" applyBorder="1" applyAlignment="1">
      <alignment vertical="top"/>
    </xf>
    <xf numFmtId="0" fontId="84" fillId="0" borderId="0" xfId="0" applyFont="1" applyFill="1" applyBorder="1" applyAlignment="1">
      <alignment horizontal="center" vertical="center" wrapText="1"/>
    </xf>
    <xf numFmtId="4" fontId="84" fillId="0" borderId="59" xfId="0" applyNumberFormat="1" applyFont="1" applyFill="1" applyBorder="1" applyAlignment="1">
      <alignment horizontal="center" vertical="center"/>
    </xf>
    <xf numFmtId="0" fontId="83" fillId="67" borderId="27" xfId="0" applyFont="1" applyFill="1" applyBorder="1" applyAlignment="1">
      <alignment horizontal="center" vertical="top" wrapText="1"/>
    </xf>
    <xf numFmtId="4" fontId="84" fillId="0" borderId="4" xfId="0" applyNumberFormat="1" applyFont="1" applyFill="1" applyBorder="1" applyAlignment="1">
      <alignment horizontal="center" vertical="center" wrapText="1"/>
    </xf>
    <xf numFmtId="0" fontId="83" fillId="0" borderId="1" xfId="0" applyFont="1" applyFill="1" applyBorder="1" applyAlignment="1">
      <alignment horizontal="left" vertical="center" wrapText="1" indent="1"/>
    </xf>
    <xf numFmtId="49" fontId="84" fillId="0" borderId="1" xfId="0" applyNumberFormat="1" applyFont="1" applyFill="1" applyBorder="1" applyAlignment="1">
      <alignment horizontal="left" vertical="center" wrapText="1" indent="2"/>
    </xf>
    <xf numFmtId="0" fontId="83" fillId="0" borderId="27" xfId="0" applyFont="1" applyFill="1" applyBorder="1" applyAlignment="1">
      <alignment horizontal="center" vertical="center" wrapText="1"/>
    </xf>
    <xf numFmtId="49" fontId="84" fillId="0" borderId="1" xfId="0" applyNumberFormat="1" applyFont="1" applyFill="1" applyBorder="1" applyAlignment="1">
      <alignment horizontal="center" vertical="center"/>
    </xf>
    <xf numFmtId="49" fontId="84" fillId="0" borderId="1" xfId="0" applyNumberFormat="1" applyFont="1" applyFill="1" applyBorder="1" applyAlignment="1">
      <alignment horizontal="left" vertical="center" wrapText="1" indent="1"/>
    </xf>
    <xf numFmtId="49" fontId="84" fillId="0" borderId="3" xfId="0" applyNumberFormat="1" applyFont="1" applyFill="1" applyBorder="1" applyAlignment="1">
      <alignment horizontal="center" vertical="center"/>
    </xf>
    <xf numFmtId="49" fontId="84" fillId="0" borderId="27" xfId="0" applyNumberFormat="1" applyFont="1" applyFill="1" applyBorder="1" applyAlignment="1">
      <alignment horizontal="left" vertical="center" wrapText="1" indent="1"/>
    </xf>
    <xf numFmtId="49" fontId="84" fillId="0" borderId="33" xfId="0" applyNumberFormat="1" applyFont="1" applyFill="1" applyBorder="1" applyAlignment="1">
      <alignment horizontal="center" vertical="center"/>
    </xf>
    <xf numFmtId="49" fontId="84" fillId="0" borderId="2" xfId="0" applyNumberFormat="1" applyFont="1" applyFill="1" applyBorder="1" applyAlignment="1">
      <alignment horizontal="left" vertical="center" wrapText="1" indent="2"/>
    </xf>
    <xf numFmtId="49" fontId="84" fillId="0" borderId="29" xfId="0" applyNumberFormat="1" applyFont="1" applyFill="1" applyBorder="1" applyAlignment="1">
      <alignment horizontal="left" vertical="center" wrapText="1" indent="1"/>
    </xf>
    <xf numFmtId="0" fontId="83" fillId="0" borderId="2" xfId="0" applyFont="1" applyFill="1" applyBorder="1" applyAlignment="1">
      <alignment horizontal="left" vertical="center" wrapText="1" indent="1"/>
    </xf>
    <xf numFmtId="0" fontId="84" fillId="0" borderId="0" xfId="0" applyFont="1" applyBorder="1" applyAlignment="1">
      <alignment horizontal="center" vertical="center" wrapText="1"/>
    </xf>
    <xf numFmtId="0" fontId="84" fillId="66" borderId="1" xfId="8" applyFont="1" applyFill="1" applyBorder="1" applyAlignment="1">
      <alignment horizontal="left" vertical="center" wrapText="1" indent="1"/>
    </xf>
    <xf numFmtId="0" fontId="84" fillId="0" borderId="1" xfId="8" applyFont="1" applyFill="1" applyBorder="1" applyAlignment="1">
      <alignment horizontal="left" vertical="center" wrapText="1" indent="3"/>
    </xf>
    <xf numFmtId="49" fontId="110" fillId="0" borderId="2" xfId="9" applyNumberFormat="1" applyFont="1" applyFill="1" applyBorder="1" applyAlignment="1">
      <alignment horizontal="center" vertical="center" wrapText="1"/>
    </xf>
    <xf numFmtId="0" fontId="84" fillId="0" borderId="30" xfId="0" applyFont="1" applyBorder="1" applyAlignment="1">
      <alignment horizontal="left" vertical="center" wrapText="1" indent="1"/>
    </xf>
    <xf numFmtId="0" fontId="110" fillId="0" borderId="33" xfId="8" applyFont="1" applyFill="1" applyBorder="1" applyAlignment="1">
      <alignment horizontal="center" vertical="center" wrapText="1"/>
    </xf>
    <xf numFmtId="0" fontId="94" fillId="0" borderId="0" xfId="9" applyFont="1" applyFill="1" applyBorder="1" applyAlignment="1">
      <alignment horizontal="left" vertical="center" wrapText="1" indent="1"/>
    </xf>
    <xf numFmtId="0" fontId="94" fillId="67" borderId="27" xfId="0" applyFont="1" applyFill="1" applyBorder="1" applyAlignment="1">
      <alignment horizontal="left" vertical="center" wrapText="1" indent="1"/>
    </xf>
    <xf numFmtId="0" fontId="84" fillId="0" borderId="31" xfId="0" applyFont="1" applyBorder="1" applyAlignment="1">
      <alignment horizontal="left" vertical="center" wrapText="1" indent="1"/>
    </xf>
    <xf numFmtId="49" fontId="84" fillId="90" borderId="3" xfId="9" applyNumberFormat="1" applyFont="1" applyFill="1" applyBorder="1" applyAlignment="1">
      <alignment horizontal="center" vertical="center"/>
    </xf>
    <xf numFmtId="0" fontId="83" fillId="66" borderId="1" xfId="0" applyFont="1" applyFill="1" applyBorder="1" applyAlignment="1">
      <alignment horizontal="left" vertical="center" wrapText="1" indent="1"/>
    </xf>
    <xf numFmtId="0" fontId="84" fillId="0" borderId="1" xfId="0" applyFont="1" applyFill="1" applyBorder="1" applyAlignment="1">
      <alignment horizontal="left" vertical="center" wrapText="1" indent="2"/>
    </xf>
    <xf numFmtId="49" fontId="84" fillId="66" borderId="1" xfId="9" applyNumberFormat="1" applyFont="1" applyFill="1" applyBorder="1" applyAlignment="1">
      <alignment horizontal="center" vertical="center" wrapText="1"/>
    </xf>
    <xf numFmtId="4" fontId="84" fillId="0" borderId="1" xfId="0" applyNumberFormat="1" applyFont="1" applyBorder="1" applyAlignment="1">
      <alignment horizontal="left" vertical="center" wrapText="1" indent="1"/>
    </xf>
    <xf numFmtId="164" fontId="84" fillId="0" borderId="1" xfId="3225" applyFont="1" applyBorder="1" applyAlignment="1">
      <alignment horizontal="left" vertical="center" wrapText="1" indent="1"/>
    </xf>
    <xf numFmtId="164" fontId="84" fillId="0" borderId="1" xfId="0" applyNumberFormat="1" applyFont="1" applyBorder="1" applyAlignment="1">
      <alignment horizontal="left" vertical="center" wrapText="1" indent="1"/>
    </xf>
    <xf numFmtId="49" fontId="83" fillId="66" borderId="1" xfId="8" applyNumberFormat="1" applyFont="1" applyFill="1" applyBorder="1" applyAlignment="1">
      <alignment horizontal="center" vertical="center" wrapText="1"/>
    </xf>
    <xf numFmtId="0" fontId="83" fillId="66" borderId="1" xfId="0" applyFont="1" applyFill="1" applyBorder="1" applyAlignment="1">
      <alignment horizontal="left" vertical="center" wrapText="1" indent="2"/>
    </xf>
    <xf numFmtId="49" fontId="83" fillId="0" borderId="1" xfId="0" applyNumberFormat="1" applyFont="1" applyFill="1" applyBorder="1" applyAlignment="1">
      <alignment horizontal="center" vertical="center"/>
    </xf>
    <xf numFmtId="49" fontId="83" fillId="0" borderId="2" xfId="0" applyNumberFormat="1" applyFont="1" applyFill="1" applyBorder="1" applyAlignment="1">
      <alignment horizontal="center" vertical="center"/>
    </xf>
    <xf numFmtId="49" fontId="83" fillId="66" borderId="2" xfId="0" applyNumberFormat="1" applyFont="1" applyFill="1" applyBorder="1" applyAlignment="1">
      <alignment horizontal="center" vertical="center"/>
    </xf>
    <xf numFmtId="0" fontId="83" fillId="66" borderId="2" xfId="0" applyFont="1" applyFill="1" applyBorder="1" applyAlignment="1">
      <alignment horizontal="left" vertical="center" wrapText="1" indent="1"/>
    </xf>
    <xf numFmtId="0" fontId="84" fillId="66" borderId="2" xfId="0" applyFont="1" applyFill="1" applyBorder="1" applyAlignment="1">
      <alignment horizontal="left" vertical="center" wrapText="1" indent="1"/>
    </xf>
    <xf numFmtId="0" fontId="84" fillId="66" borderId="33" xfId="0" applyFont="1" applyFill="1" applyBorder="1" applyAlignment="1">
      <alignment horizontal="center" vertical="center" wrapText="1"/>
    </xf>
    <xf numFmtId="0" fontId="146" fillId="0" borderId="34" xfId="0" applyFont="1" applyFill="1" applyBorder="1" applyAlignment="1">
      <alignment horizontal="left" vertical="center" wrapText="1" indent="1"/>
    </xf>
    <xf numFmtId="49" fontId="84" fillId="0" borderId="31" xfId="0" applyNumberFormat="1" applyFont="1" applyFill="1" applyBorder="1" applyAlignment="1">
      <alignment horizontal="center" vertical="center"/>
    </xf>
    <xf numFmtId="49" fontId="84" fillId="66" borderId="1" xfId="0" applyNumberFormat="1" applyFont="1" applyFill="1" applyBorder="1" applyAlignment="1">
      <alignment horizontal="center" vertical="center"/>
    </xf>
    <xf numFmtId="49" fontId="84" fillId="0" borderId="1" xfId="0" applyNumberFormat="1" applyFont="1" applyBorder="1" applyAlignment="1" applyProtection="1">
      <alignment horizontal="center" vertical="center"/>
      <protection locked="0"/>
    </xf>
    <xf numFmtId="0" fontId="84" fillId="0" borderId="1" xfId="0" applyFont="1" applyBorder="1" applyAlignment="1">
      <alignment horizontal="left" vertical="center" indent="2"/>
    </xf>
    <xf numFmtId="0" fontId="84" fillId="71" borderId="1" xfId="0" applyFont="1" applyFill="1" applyBorder="1" applyAlignment="1">
      <alignment horizontal="left" vertical="center" wrapText="1" indent="1"/>
    </xf>
    <xf numFmtId="49" fontId="84" fillId="0" borderId="1" xfId="0" applyNumberFormat="1" applyFont="1" applyFill="1" applyBorder="1" applyAlignment="1" applyProtection="1">
      <alignment horizontal="center" vertical="center"/>
      <protection locked="0"/>
    </xf>
    <xf numFmtId="0" fontId="84" fillId="0" borderId="3" xfId="0" applyFont="1" applyFill="1" applyBorder="1" applyAlignment="1">
      <alignment horizontal="left" vertical="center" wrapText="1" indent="1"/>
    </xf>
    <xf numFmtId="49" fontId="84" fillId="66" borderId="31" xfId="0" applyNumberFormat="1" applyFont="1" applyFill="1" applyBorder="1" applyAlignment="1">
      <alignment horizontal="center" vertical="center" wrapText="1"/>
    </xf>
    <xf numFmtId="0" fontId="148" fillId="66" borderId="1" xfId="0" applyFont="1" applyFill="1" applyBorder="1" applyAlignment="1">
      <alignment vertical="center" wrapText="1"/>
    </xf>
    <xf numFmtId="49" fontId="84" fillId="0" borderId="3" xfId="0" applyNumberFormat="1" applyFont="1" applyFill="1" applyBorder="1" applyAlignment="1">
      <alignment horizontal="center" vertical="center" wrapText="1"/>
    </xf>
    <xf numFmtId="0" fontId="84" fillId="0" borderId="31" xfId="1" applyFont="1" applyFill="1" applyBorder="1" applyAlignment="1">
      <alignment horizontal="left" vertical="center" wrapText="1" indent="1"/>
    </xf>
    <xf numFmtId="49" fontId="84" fillId="66" borderId="31" xfId="0" applyNumberFormat="1" applyFont="1" applyFill="1" applyBorder="1" applyAlignment="1" applyProtection="1">
      <alignment horizontal="center" vertical="center"/>
      <protection locked="0"/>
    </xf>
    <xf numFmtId="49" fontId="84" fillId="66" borderId="31" xfId="0" applyNumberFormat="1" applyFont="1" applyFill="1" applyBorder="1" applyAlignment="1" applyProtection="1">
      <alignment horizontal="left" vertical="center"/>
      <protection locked="0"/>
    </xf>
    <xf numFmtId="49" fontId="94" fillId="66" borderId="31" xfId="0" applyNumberFormat="1" applyFont="1" applyFill="1" applyBorder="1" applyAlignment="1" applyProtection="1">
      <alignment horizontal="left" vertical="center"/>
      <protection locked="0"/>
    </xf>
    <xf numFmtId="49" fontId="94" fillId="66" borderId="34" xfId="0" applyNumberFormat="1" applyFont="1" applyFill="1" applyBorder="1" applyAlignment="1" applyProtection="1">
      <alignment horizontal="left" vertical="center"/>
      <protection locked="0"/>
    </xf>
    <xf numFmtId="49" fontId="84" fillId="0" borderId="31" xfId="0" applyNumberFormat="1" applyFont="1" applyFill="1" applyBorder="1" applyAlignment="1" applyProtection="1">
      <alignment horizontal="center" vertical="center"/>
      <protection locked="0"/>
    </xf>
    <xf numFmtId="49" fontId="84" fillId="66" borderId="1" xfId="0" applyNumberFormat="1" applyFont="1" applyFill="1" applyBorder="1" applyAlignment="1" applyProtection="1">
      <alignment horizontal="center" vertical="center"/>
      <protection locked="0"/>
    </xf>
    <xf numFmtId="49" fontId="84" fillId="71" borderId="1" xfId="0" applyNumberFormat="1" applyFont="1" applyFill="1" applyBorder="1" applyAlignment="1" applyProtection="1">
      <alignment horizontal="center" vertical="center"/>
      <protection locked="0"/>
    </xf>
    <xf numFmtId="0" fontId="84" fillId="0" borderId="3" xfId="0" applyFont="1" applyBorder="1" applyAlignment="1">
      <alignment horizontal="center" vertical="center"/>
    </xf>
    <xf numFmtId="0" fontId="148" fillId="0" borderId="3" xfId="0" applyFont="1" applyBorder="1" applyAlignment="1">
      <alignment horizontal="center" vertical="center"/>
    </xf>
    <xf numFmtId="0" fontId="148" fillId="0" borderId="33" xfId="0" applyFont="1" applyBorder="1" applyAlignment="1">
      <alignment horizontal="center" vertical="center" wrapText="1"/>
    </xf>
    <xf numFmtId="4" fontId="84" fillId="66" borderId="3" xfId="0" applyNumberFormat="1" applyFont="1" applyFill="1" applyBorder="1" applyAlignment="1" applyProtection="1">
      <alignment horizontal="left" vertical="center" wrapText="1" indent="1"/>
      <protection locked="0"/>
    </xf>
    <xf numFmtId="0" fontId="148" fillId="0" borderId="1" xfId="0" applyFont="1" applyBorder="1" applyAlignment="1">
      <alignment vertical="center" wrapText="1"/>
    </xf>
    <xf numFmtId="0" fontId="84" fillId="0" borderId="1" xfId="0" applyFont="1" applyBorder="1" applyAlignment="1">
      <alignment horizontal="left" vertical="top" wrapText="1" indent="1"/>
    </xf>
    <xf numFmtId="49" fontId="84" fillId="90" borderId="1" xfId="0" applyNumberFormat="1" applyFont="1" applyFill="1" applyBorder="1" applyAlignment="1" applyProtection="1">
      <alignment horizontal="center" vertical="center"/>
      <protection locked="0"/>
    </xf>
    <xf numFmtId="49" fontId="84" fillId="0" borderId="2" xfId="0" applyNumberFormat="1" applyFont="1" applyFill="1" applyBorder="1" applyAlignment="1" applyProtection="1">
      <alignment horizontal="center" vertical="center"/>
      <protection locked="0"/>
    </xf>
    <xf numFmtId="0" fontId="84" fillId="0" borderId="31" xfId="0" applyFont="1" applyBorder="1" applyAlignment="1">
      <alignment horizontal="left" vertical="center" wrapText="1"/>
    </xf>
    <xf numFmtId="0" fontId="84" fillId="66" borderId="28" xfId="0" applyFont="1" applyFill="1" applyBorder="1" applyAlignment="1">
      <alignment horizontal="center" vertical="center" wrapText="1"/>
    </xf>
    <xf numFmtId="0" fontId="84" fillId="0" borderId="1" xfId="0" applyFont="1" applyFill="1" applyBorder="1" applyAlignment="1">
      <alignment vertical="top" wrapText="1"/>
    </xf>
    <xf numFmtId="0" fontId="0" fillId="0" borderId="0" xfId="0" applyFill="1" applyBorder="1"/>
    <xf numFmtId="4" fontId="0" fillId="0" borderId="0" xfId="0" applyNumberFormat="1" applyFont="1" applyFill="1" applyBorder="1" applyAlignment="1">
      <alignment horizontal="center" vertical="center"/>
    </xf>
    <xf numFmtId="4" fontId="80" fillId="0" borderId="0" xfId="0" applyNumberFormat="1" applyFont="1" applyFill="1" applyBorder="1"/>
    <xf numFmtId="4" fontId="87" fillId="91" borderId="1" xfId="0" applyNumberFormat="1" applyFont="1" applyFill="1" applyBorder="1" applyAlignment="1">
      <alignment horizontal="center" vertical="center" wrapText="1"/>
    </xf>
    <xf numFmtId="4" fontId="87" fillId="67" borderId="1" xfId="0" applyNumberFormat="1" applyFont="1" applyFill="1" applyBorder="1" applyAlignment="1">
      <alignment horizontal="center" vertical="center" wrapText="1"/>
    </xf>
    <xf numFmtId="0" fontId="0" fillId="0" borderId="1" xfId="0" applyBorder="1"/>
    <xf numFmtId="4" fontId="87" fillId="0" borderId="0" xfId="0" applyNumberFormat="1" applyFont="1" applyFill="1" applyBorder="1" applyAlignment="1">
      <alignment horizontal="center" vertical="center"/>
    </xf>
    <xf numFmtId="0" fontId="80" fillId="0" borderId="3" xfId="0" applyFont="1" applyFill="1" applyBorder="1" applyAlignment="1">
      <alignment horizontal="center" vertical="center" wrapText="1"/>
    </xf>
    <xf numFmtId="0" fontId="83" fillId="0" borderId="3" xfId="9" applyFont="1" applyFill="1" applyBorder="1" applyAlignment="1">
      <alignment horizontal="center" vertical="center" wrapText="1"/>
    </xf>
    <xf numFmtId="0" fontId="95" fillId="0" borderId="27" xfId="0" applyFont="1" applyFill="1" applyBorder="1" applyAlignment="1">
      <alignment horizontal="left" vertical="center" wrapText="1" indent="1"/>
    </xf>
    <xf numFmtId="0" fontId="0" fillId="0" borderId="1" xfId="0" applyFill="1" applyBorder="1" applyAlignment="1">
      <alignment horizontal="center" vertical="center" wrapText="1"/>
    </xf>
    <xf numFmtId="4" fontId="87" fillId="0" borderId="1" xfId="0" applyNumberFormat="1" applyFont="1" applyFill="1" applyBorder="1" applyAlignment="1">
      <alignment horizontal="center" vertical="center"/>
    </xf>
    <xf numFmtId="4" fontId="83" fillId="0" borderId="1" xfId="0" applyNumberFormat="1" applyFont="1" applyFill="1" applyBorder="1" applyAlignment="1">
      <alignment horizontal="center" vertical="center"/>
    </xf>
    <xf numFmtId="4" fontId="89" fillId="0" borderId="1" xfId="0" applyNumberFormat="1" applyFont="1" applyFill="1" applyBorder="1" applyAlignment="1">
      <alignment horizontal="center" vertical="center"/>
    </xf>
    <xf numFmtId="4" fontId="150" fillId="0" borderId="1" xfId="0" applyNumberFormat="1" applyFont="1" applyFill="1" applyBorder="1" applyAlignment="1">
      <alignment horizontal="center" vertical="center"/>
    </xf>
    <xf numFmtId="0" fontId="95" fillId="0" borderId="1" xfId="0" applyFont="1" applyFill="1" applyBorder="1" applyAlignment="1">
      <alignment horizontal="left" vertical="center" wrapText="1" indent="1"/>
    </xf>
    <xf numFmtId="0" fontId="151" fillId="0" borderId="0" xfId="0" applyFont="1" applyAlignment="1">
      <alignment horizontal="center" vertical="center"/>
    </xf>
    <xf numFmtId="0" fontId="151" fillId="0" borderId="0" xfId="0" applyFont="1" applyAlignment="1">
      <alignment vertical="center"/>
    </xf>
    <xf numFmtId="4" fontId="80" fillId="0" borderId="1" xfId="0" applyNumberFormat="1" applyFont="1" applyFill="1" applyBorder="1" applyAlignment="1">
      <alignment horizontal="center" vertical="center" wrapText="1"/>
    </xf>
    <xf numFmtId="10" fontId="87" fillId="0" borderId="1" xfId="0" applyNumberFormat="1" applyFont="1" applyFill="1" applyBorder="1" applyAlignment="1">
      <alignment horizontal="center" vertical="center"/>
    </xf>
    <xf numFmtId="4" fontId="87" fillId="0" borderId="1" xfId="0" applyNumberFormat="1" applyFont="1" applyFill="1" applyBorder="1" applyAlignment="1">
      <alignment horizontal="center" vertical="center" wrapText="1"/>
    </xf>
    <xf numFmtId="0" fontId="129" fillId="0" borderId="0" xfId="0" applyFont="1" applyBorder="1" applyAlignment="1">
      <alignment horizontal="center" vertical="center" wrapText="1"/>
    </xf>
    <xf numFmtId="0" fontId="152" fillId="82" borderId="0" xfId="0" applyFont="1" applyFill="1" applyBorder="1" applyAlignment="1">
      <alignment horizontal="center" vertical="top" wrapText="1"/>
    </xf>
    <xf numFmtId="0" fontId="94" fillId="67" borderId="3" xfId="0" applyFont="1" applyFill="1" applyBorder="1" applyAlignment="1">
      <alignment horizontal="left" vertical="center" wrapText="1" indent="1"/>
    </xf>
    <xf numFmtId="0" fontId="94" fillId="67" borderId="27" xfId="0" applyFont="1" applyFill="1" applyBorder="1" applyAlignment="1">
      <alignment horizontal="left" vertical="center" wrapText="1" indent="1"/>
    </xf>
    <xf numFmtId="0" fontId="84" fillId="0" borderId="2" xfId="8" applyFont="1" applyBorder="1" applyAlignment="1">
      <alignment horizontal="left" vertical="center" wrapText="1" indent="1"/>
    </xf>
    <xf numFmtId="0" fontId="84" fillId="0" borderId="30" xfId="8" applyFont="1" applyBorder="1" applyAlignment="1">
      <alignment horizontal="left" vertical="center" wrapText="1" indent="1"/>
    </xf>
    <xf numFmtId="0" fontId="84" fillId="0" borderId="31" xfId="8" applyFont="1" applyBorder="1" applyAlignment="1">
      <alignment horizontal="left" vertical="center" wrapText="1" indent="1"/>
    </xf>
    <xf numFmtId="0" fontId="83" fillId="66" borderId="3" xfId="8" applyFont="1" applyFill="1" applyBorder="1" applyAlignment="1">
      <alignment horizontal="left" vertical="center" wrapText="1" indent="1"/>
    </xf>
    <xf numFmtId="0" fontId="83" fillId="66" borderId="4" xfId="8" applyFont="1" applyFill="1" applyBorder="1" applyAlignment="1">
      <alignment horizontal="left" vertical="center" wrapText="1" indent="1"/>
    </xf>
    <xf numFmtId="49" fontId="83" fillId="0" borderId="1" xfId="9" applyNumberFormat="1" applyFont="1" applyFill="1" applyBorder="1" applyAlignment="1">
      <alignment horizontal="left" vertical="top" wrapText="1"/>
    </xf>
    <xf numFmtId="49" fontId="84" fillId="0" borderId="1" xfId="9" applyNumberFormat="1" applyFont="1" applyFill="1" applyBorder="1" applyAlignment="1">
      <alignment horizontal="left" vertical="top" wrapText="1"/>
    </xf>
    <xf numFmtId="49" fontId="84" fillId="0" borderId="3" xfId="9" applyNumberFormat="1" applyFont="1" applyFill="1" applyBorder="1" applyAlignment="1">
      <alignment horizontal="left" vertical="top" wrapText="1"/>
    </xf>
    <xf numFmtId="0" fontId="94" fillId="0" borderId="41" xfId="9" applyFont="1" applyFill="1" applyBorder="1" applyAlignment="1">
      <alignment horizontal="left" vertical="center" wrapText="1" indent="1"/>
    </xf>
    <xf numFmtId="0" fontId="94" fillId="0" borderId="0" xfId="9" applyFont="1" applyFill="1" applyBorder="1" applyAlignment="1">
      <alignment horizontal="left" vertical="center" wrapText="1" indent="1"/>
    </xf>
    <xf numFmtId="0" fontId="127" fillId="85" borderId="1" xfId="0" applyFont="1" applyFill="1" applyBorder="1" applyAlignment="1">
      <alignment horizontal="center" vertical="center"/>
    </xf>
    <xf numFmtId="0" fontId="127" fillId="89" borderId="1" xfId="0" applyFont="1" applyFill="1" applyBorder="1" applyAlignment="1">
      <alignment horizontal="center" vertical="center"/>
    </xf>
    <xf numFmtId="4" fontId="95" fillId="0" borderId="1" xfId="0" applyNumberFormat="1" applyFont="1" applyFill="1" applyBorder="1" applyAlignment="1">
      <alignment horizontal="center" vertical="center" wrapText="1"/>
    </xf>
    <xf numFmtId="0" fontId="95" fillId="0" borderId="1" xfId="0" applyFont="1" applyFill="1" applyBorder="1" applyAlignment="1">
      <alignment horizontal="center" vertical="center" wrapText="1"/>
    </xf>
    <xf numFmtId="4" fontId="87" fillId="0" borderId="1" xfId="0" applyNumberFormat="1" applyFont="1" applyFill="1" applyBorder="1" applyAlignment="1">
      <alignment horizontal="center" vertical="center" wrapText="1"/>
    </xf>
    <xf numFmtId="0" fontId="87" fillId="0" borderId="1" xfId="0" applyFont="1" applyFill="1" applyBorder="1" applyAlignment="1">
      <alignment horizontal="center" vertical="center" wrapText="1"/>
    </xf>
    <xf numFmtId="4" fontId="80" fillId="0" borderId="3" xfId="0" applyNumberFormat="1" applyFont="1" applyFill="1" applyBorder="1" applyAlignment="1">
      <alignment horizontal="center" vertical="center" wrapText="1"/>
    </xf>
    <xf numFmtId="0" fontId="0" fillId="0" borderId="27" xfId="0" applyBorder="1" applyAlignment="1">
      <alignment horizontal="center" vertical="center" wrapText="1"/>
    </xf>
    <xf numFmtId="0" fontId="0" fillId="0" borderId="4" xfId="0" applyBorder="1" applyAlignment="1">
      <alignment horizontal="center" vertical="center" wrapText="1"/>
    </xf>
    <xf numFmtId="49" fontId="94" fillId="0" borderId="1" xfId="0" applyNumberFormat="1" applyFont="1" applyBorder="1" applyAlignment="1" applyProtection="1">
      <alignment horizontal="left" vertical="top" wrapText="1"/>
      <protection locked="0"/>
    </xf>
    <xf numFmtId="49" fontId="83" fillId="0" borderId="1" xfId="0" applyNumberFormat="1" applyFont="1" applyBorder="1" applyAlignment="1" applyProtection="1">
      <alignment horizontal="left" vertical="top"/>
      <protection locked="0"/>
    </xf>
    <xf numFmtId="49" fontId="83" fillId="0" borderId="3" xfId="0" applyNumberFormat="1" applyFont="1" applyBorder="1" applyAlignment="1" applyProtection="1">
      <alignment horizontal="left" vertical="top"/>
      <protection locked="0"/>
    </xf>
    <xf numFmtId="49" fontId="83" fillId="71" borderId="1" xfId="0" applyNumberFormat="1" applyFont="1" applyFill="1" applyBorder="1" applyAlignment="1">
      <alignment horizontal="left" vertical="top" wrapText="1"/>
    </xf>
    <xf numFmtId="49" fontId="84" fillId="71" borderId="1" xfId="0" applyNumberFormat="1" applyFont="1" applyFill="1" applyBorder="1" applyAlignment="1">
      <alignment horizontal="left" vertical="top"/>
    </xf>
    <xf numFmtId="49" fontId="84" fillId="71" borderId="3" xfId="0" applyNumberFormat="1" applyFont="1" applyFill="1" applyBorder="1" applyAlignment="1">
      <alignment horizontal="left" vertical="top"/>
    </xf>
    <xf numFmtId="0" fontId="122" fillId="0" borderId="3" xfId="0" applyFont="1" applyFill="1" applyBorder="1" applyAlignment="1">
      <alignment horizontal="left" vertical="center"/>
    </xf>
    <xf numFmtId="0" fontId="122" fillId="0" borderId="27" xfId="0" applyFont="1" applyFill="1" applyBorder="1" applyAlignment="1">
      <alignment horizontal="left" vertical="center"/>
    </xf>
    <xf numFmtId="0" fontId="84" fillId="0" borderId="2" xfId="0" applyFont="1" applyFill="1" applyBorder="1" applyAlignment="1">
      <alignment horizontal="left" vertical="center" wrapText="1" indent="1"/>
    </xf>
    <xf numFmtId="0" fontId="84" fillId="0" borderId="30" xfId="0" applyFont="1" applyFill="1" applyBorder="1" applyAlignment="1">
      <alignment horizontal="left" vertical="center" wrapText="1" indent="1"/>
    </xf>
    <xf numFmtId="0" fontId="84" fillId="0" borderId="31" xfId="0" applyFont="1" applyFill="1" applyBorder="1" applyAlignment="1">
      <alignment horizontal="left" vertical="center" wrapText="1" indent="1"/>
    </xf>
    <xf numFmtId="0" fontId="94" fillId="0" borderId="3" xfId="0" applyFont="1" applyFill="1" applyBorder="1" applyAlignment="1">
      <alignment horizontal="left" vertical="center" wrapText="1" indent="1"/>
    </xf>
    <xf numFmtId="0" fontId="94" fillId="0" borderId="27" xfId="0" applyFont="1" applyFill="1" applyBorder="1" applyAlignment="1">
      <alignment horizontal="left" vertical="center" wrapText="1" indent="1"/>
    </xf>
    <xf numFmtId="0" fontId="94" fillId="0" borderId="1" xfId="9" applyFont="1" applyFill="1" applyBorder="1" applyAlignment="1">
      <alignment horizontal="left" vertical="center" wrapText="1" indent="1"/>
    </xf>
    <xf numFmtId="49" fontId="84" fillId="0" borderId="1" xfId="0" applyNumberFormat="1" applyFont="1" applyFill="1" applyBorder="1" applyAlignment="1">
      <alignment horizontal="left" vertical="top" wrapText="1"/>
    </xf>
    <xf numFmtId="49" fontId="84" fillId="0" borderId="3" xfId="0" applyNumberFormat="1" applyFont="1" applyFill="1" applyBorder="1" applyAlignment="1">
      <alignment horizontal="left" vertical="top" wrapText="1"/>
    </xf>
    <xf numFmtId="0" fontId="94" fillId="67" borderId="3" xfId="0" applyFont="1" applyFill="1" applyBorder="1" applyAlignment="1">
      <alignment horizontal="left" vertical="center" wrapText="1"/>
    </xf>
    <xf numFmtId="0" fontId="94" fillId="67" borderId="27" xfId="0" applyFont="1" applyFill="1" applyBorder="1" applyAlignment="1">
      <alignment horizontal="left" vertical="center" wrapText="1"/>
    </xf>
    <xf numFmtId="49" fontId="84" fillId="0" borderId="1" xfId="0" applyNumberFormat="1" applyFont="1" applyFill="1" applyBorder="1" applyAlignment="1" applyProtection="1">
      <alignment horizontal="left" vertical="top" wrapText="1"/>
      <protection locked="0"/>
    </xf>
    <xf numFmtId="49" fontId="84" fillId="0" borderId="1" xfId="0" applyNumberFormat="1" applyFont="1" applyFill="1" applyBorder="1" applyAlignment="1" applyProtection="1">
      <alignment horizontal="left" vertical="top"/>
      <protection locked="0"/>
    </xf>
    <xf numFmtId="49" fontId="84" fillId="0" borderId="3" xfId="0" applyNumberFormat="1" applyFont="1" applyFill="1" applyBorder="1" applyAlignment="1" applyProtection="1">
      <alignment horizontal="left" vertical="top"/>
      <protection locked="0"/>
    </xf>
    <xf numFmtId="0" fontId="80" fillId="0" borderId="0" xfId="0" applyFont="1" applyBorder="1" applyAlignment="1">
      <alignment horizontal="left"/>
    </xf>
    <xf numFmtId="0" fontId="94" fillId="66" borderId="34" xfId="9" applyFont="1" applyFill="1" applyBorder="1" applyAlignment="1">
      <alignment horizontal="left" vertical="center" wrapText="1" indent="1"/>
    </xf>
    <xf numFmtId="0" fontId="94" fillId="66" borderId="28" xfId="9" applyFont="1" applyFill="1" applyBorder="1" applyAlignment="1">
      <alignment horizontal="left" vertical="center" wrapText="1" indent="1"/>
    </xf>
    <xf numFmtId="0" fontId="94" fillId="69" borderId="3" xfId="9" applyFont="1" applyFill="1" applyBorder="1" applyAlignment="1">
      <alignment horizontal="left" vertical="center" wrapText="1" indent="1"/>
    </xf>
    <xf numFmtId="0" fontId="94" fillId="69" borderId="27" xfId="9" applyFont="1" applyFill="1" applyBorder="1" applyAlignment="1">
      <alignment horizontal="left" vertical="center" wrapText="1" indent="1"/>
    </xf>
    <xf numFmtId="49" fontId="84" fillId="0" borderId="2" xfId="0" applyNumberFormat="1" applyFont="1" applyFill="1" applyBorder="1" applyAlignment="1">
      <alignment horizontal="center" vertical="center" wrapText="1"/>
    </xf>
    <xf numFmtId="49" fontId="84" fillId="0" borderId="30" xfId="0" applyNumberFormat="1" applyFont="1" applyFill="1" applyBorder="1" applyAlignment="1">
      <alignment horizontal="center" vertical="center" wrapText="1"/>
    </xf>
    <xf numFmtId="49" fontId="84" fillId="0" borderId="31" xfId="0" applyNumberFormat="1" applyFont="1" applyFill="1" applyBorder="1" applyAlignment="1">
      <alignment horizontal="center" vertical="center" wrapText="1"/>
    </xf>
    <xf numFmtId="0" fontId="97" fillId="67" borderId="3" xfId="0" applyFont="1" applyFill="1" applyBorder="1" applyAlignment="1" applyProtection="1">
      <alignment horizontal="left" vertical="center" wrapText="1" indent="1"/>
      <protection locked="0"/>
    </xf>
    <xf numFmtId="0" fontId="97" fillId="67" borderId="27" xfId="0" applyFont="1" applyFill="1" applyBorder="1" applyAlignment="1" applyProtection="1">
      <alignment horizontal="left" vertical="center" wrapText="1" indent="1"/>
      <protection locked="0"/>
    </xf>
    <xf numFmtId="0" fontId="94" fillId="69" borderId="3" xfId="9" applyFont="1" applyFill="1" applyBorder="1" applyAlignment="1" applyProtection="1">
      <alignment horizontal="left" vertical="center" wrapText="1" indent="1"/>
      <protection locked="0"/>
    </xf>
    <xf numFmtId="0" fontId="94" fillId="69" borderId="27" xfId="9" applyFont="1" applyFill="1" applyBorder="1" applyAlignment="1" applyProtection="1">
      <alignment horizontal="left" vertical="center" wrapText="1" indent="1"/>
      <protection locked="0"/>
    </xf>
    <xf numFmtId="0" fontId="83" fillId="69" borderId="27" xfId="9" applyFont="1" applyFill="1" applyBorder="1" applyAlignment="1" applyProtection="1">
      <alignment horizontal="left" vertical="center" wrapText="1" indent="1"/>
      <protection locked="0"/>
    </xf>
    <xf numFmtId="0" fontId="94" fillId="0" borderId="35" xfId="9" applyFont="1" applyFill="1" applyBorder="1" applyAlignment="1" applyProtection="1">
      <alignment horizontal="left" vertical="center" wrapText="1" indent="1"/>
      <protection locked="0"/>
    </xf>
    <xf numFmtId="0" fontId="94" fillId="0" borderId="36" xfId="9" applyFont="1" applyFill="1" applyBorder="1" applyAlignment="1" applyProtection="1">
      <alignment horizontal="left" vertical="center" wrapText="1" indent="1"/>
      <protection locked="0"/>
    </xf>
    <xf numFmtId="0" fontId="118" fillId="0" borderId="0" xfId="0" applyFont="1" applyBorder="1" applyAlignment="1" applyProtection="1">
      <alignment horizontal="center"/>
      <protection locked="0"/>
    </xf>
    <xf numFmtId="0" fontId="119" fillId="0" borderId="28" xfId="0" applyFont="1" applyBorder="1" applyAlignment="1" applyProtection="1">
      <alignment horizontal="center" wrapText="1"/>
      <protection locked="0"/>
    </xf>
    <xf numFmtId="0" fontId="95" fillId="0" borderId="28" xfId="0" applyFont="1" applyBorder="1" applyAlignment="1" applyProtection="1">
      <alignment horizontal="center" wrapText="1"/>
      <protection locked="0"/>
    </xf>
    <xf numFmtId="0" fontId="120" fillId="65" borderId="54" xfId="0" applyFont="1" applyFill="1" applyBorder="1" applyAlignment="1" applyProtection="1">
      <alignment horizontal="center" vertical="center" textRotation="90" wrapText="1"/>
    </xf>
    <xf numFmtId="0" fontId="120" fillId="65" borderId="53" xfId="0" applyFont="1" applyFill="1" applyBorder="1" applyAlignment="1" applyProtection="1">
      <alignment horizontal="center" vertical="center" textRotation="90" wrapText="1"/>
    </xf>
    <xf numFmtId="0" fontId="121" fillId="65" borderId="0" xfId="0" applyFont="1" applyFill="1" applyBorder="1" applyAlignment="1" applyProtection="1">
      <alignment horizontal="center" vertical="center" wrapText="1"/>
    </xf>
    <xf numFmtId="49" fontId="84" fillId="0" borderId="2" xfId="0" applyNumberFormat="1" applyFont="1" applyFill="1" applyBorder="1" applyAlignment="1" applyProtection="1">
      <alignment horizontal="center" vertical="center" wrapText="1"/>
      <protection locked="0"/>
    </xf>
    <xf numFmtId="49" fontId="84" fillId="0" borderId="30" xfId="0" applyNumberFormat="1" applyFont="1" applyFill="1" applyBorder="1" applyAlignment="1" applyProtection="1">
      <alignment horizontal="center" vertical="center" wrapText="1"/>
      <protection locked="0"/>
    </xf>
    <xf numFmtId="49" fontId="84" fillId="0" borderId="31" xfId="0" applyNumberFormat="1" applyFont="1" applyFill="1" applyBorder="1" applyAlignment="1" applyProtection="1">
      <alignment horizontal="center" vertical="center" wrapText="1"/>
      <protection locked="0"/>
    </xf>
    <xf numFmtId="0" fontId="123" fillId="0" borderId="46" xfId="0" applyFont="1" applyBorder="1" applyAlignment="1" applyProtection="1">
      <alignment horizontal="center" vertical="center" wrapText="1"/>
    </xf>
    <xf numFmtId="0" fontId="94" fillId="0" borderId="39" xfId="9" applyFont="1" applyFill="1" applyBorder="1" applyAlignment="1" applyProtection="1">
      <alignment horizontal="left" vertical="center" wrapText="1" indent="1"/>
      <protection locked="0"/>
    </xf>
    <xf numFmtId="0" fontId="94" fillId="0" borderId="40" xfId="9" applyFont="1" applyFill="1" applyBorder="1" applyAlignment="1" applyProtection="1">
      <alignment horizontal="left" vertical="center" wrapText="1" indent="1"/>
      <protection locked="0"/>
    </xf>
    <xf numFmtId="0" fontId="95" fillId="67" borderId="27" xfId="0" applyFont="1" applyFill="1" applyBorder="1" applyAlignment="1" applyProtection="1">
      <alignment horizontal="center" vertical="center" wrapText="1"/>
      <protection locked="0"/>
    </xf>
    <xf numFmtId="49" fontId="96" fillId="0" borderId="37" xfId="0" applyNumberFormat="1" applyFont="1" applyBorder="1" applyAlignment="1" applyProtection="1">
      <alignment horizontal="left" vertical="top" wrapText="1"/>
      <protection locked="0"/>
    </xf>
    <xf numFmtId="49" fontId="96" fillId="0" borderId="36" xfId="0" applyNumberFormat="1" applyFont="1" applyBorder="1" applyAlignment="1" applyProtection="1">
      <alignment horizontal="left" vertical="top" wrapText="1"/>
      <protection locked="0"/>
    </xf>
    <xf numFmtId="0" fontId="97" fillId="67" borderId="3" xfId="0" applyFont="1" applyFill="1" applyBorder="1" applyAlignment="1" applyProtection="1">
      <alignment horizontal="left" vertical="center" wrapText="1"/>
      <protection locked="0"/>
    </xf>
    <xf numFmtId="0" fontId="97" fillId="67" borderId="27" xfId="0" applyFont="1" applyFill="1" applyBorder="1" applyAlignment="1" applyProtection="1">
      <alignment horizontal="left" vertical="center" wrapText="1"/>
      <protection locked="0"/>
    </xf>
    <xf numFmtId="0" fontId="121" fillId="88" borderId="0" xfId="0" applyFont="1" applyFill="1" applyBorder="1" applyAlignment="1" applyProtection="1">
      <alignment horizontal="center" vertical="center" wrapText="1"/>
    </xf>
    <xf numFmtId="10" fontId="122" fillId="79" borderId="0" xfId="0" applyNumberFormat="1" applyFont="1" applyFill="1" applyBorder="1" applyAlignment="1" applyProtection="1">
      <alignment horizontal="center" vertical="center" wrapText="1"/>
      <protection locked="0"/>
    </xf>
    <xf numFmtId="0" fontId="94" fillId="0" borderId="41" xfId="9" applyFont="1" applyFill="1" applyBorder="1" applyAlignment="1" applyProtection="1">
      <alignment horizontal="left" vertical="center" wrapText="1" indent="1"/>
      <protection locked="0"/>
    </xf>
    <xf numFmtId="0" fontId="94" fillId="0" borderId="0" xfId="9" applyFont="1" applyFill="1" applyBorder="1" applyAlignment="1" applyProtection="1">
      <alignment horizontal="left" vertical="center" wrapText="1" indent="1"/>
      <protection locked="0"/>
    </xf>
    <xf numFmtId="0" fontId="95" fillId="67" borderId="27" xfId="0" applyFont="1" applyFill="1" applyBorder="1" applyAlignment="1" applyProtection="1">
      <alignment horizontal="center" vertical="top" wrapText="1"/>
      <protection locked="0"/>
    </xf>
    <xf numFmtId="0" fontId="80" fillId="0" borderId="2" xfId="0" applyFont="1" applyFill="1" applyBorder="1" applyAlignment="1" applyProtection="1">
      <alignment horizontal="left" vertical="center" wrapText="1" indent="1"/>
      <protection locked="0"/>
    </xf>
    <xf numFmtId="0" fontId="80" fillId="0" borderId="30" xfId="0" applyFont="1" applyFill="1" applyBorder="1" applyAlignment="1" applyProtection="1">
      <alignment horizontal="left" vertical="center" wrapText="1" indent="1"/>
      <protection locked="0"/>
    </xf>
    <xf numFmtId="0" fontId="80" fillId="0" borderId="31" xfId="0" applyFont="1" applyFill="1" applyBorder="1" applyAlignment="1" applyProtection="1">
      <alignment horizontal="left" vertical="center" wrapText="1" indent="1"/>
      <protection locked="0"/>
    </xf>
    <xf numFmtId="0" fontId="125" fillId="82" borderId="0" xfId="0" applyFont="1" applyFill="1" applyBorder="1" applyAlignment="1" applyProtection="1">
      <alignment horizontal="center" vertical="center"/>
      <protection locked="0"/>
    </xf>
    <xf numFmtId="14" fontId="135" fillId="0" borderId="0" xfId="0" applyNumberFormat="1" applyFont="1" applyFill="1" applyBorder="1" applyAlignment="1" applyProtection="1">
      <alignment horizontal="left" vertical="center"/>
      <protection locked="0"/>
    </xf>
    <xf numFmtId="14" fontId="0" fillId="0" borderId="0" xfId="0" applyNumberFormat="1" applyFont="1" applyFill="1" applyBorder="1" applyAlignment="1" applyProtection="1">
      <alignment horizontal="left" vertical="center"/>
      <protection locked="0"/>
    </xf>
    <xf numFmtId="0" fontId="81" fillId="0" borderId="35" xfId="0" applyFont="1" applyBorder="1" applyAlignment="1" applyProtection="1">
      <alignment horizontal="center" vertical="center"/>
    </xf>
    <xf numFmtId="0" fontId="81" fillId="0" borderId="36" xfId="0" applyFont="1" applyBorder="1" applyAlignment="1" applyProtection="1">
      <alignment horizontal="center" vertical="center"/>
    </xf>
    <xf numFmtId="0" fontId="81" fillId="0" borderId="56" xfId="0" applyFont="1" applyBorder="1" applyAlignment="1" applyProtection="1">
      <alignment horizontal="center" vertical="center"/>
    </xf>
    <xf numFmtId="0" fontId="81" fillId="0" borderId="41" xfId="0" applyFont="1" applyBorder="1" applyAlignment="1" applyProtection="1">
      <alignment horizontal="center" vertical="center"/>
    </xf>
    <xf numFmtId="0" fontId="81" fillId="0" borderId="55" xfId="0" applyFont="1" applyBorder="1" applyAlignment="1" applyProtection="1">
      <alignment horizontal="center" vertical="center"/>
    </xf>
    <xf numFmtId="0" fontId="81" fillId="0" borderId="41" xfId="0" applyFont="1" applyBorder="1" applyAlignment="1" applyProtection="1">
      <alignment horizontal="left" wrapText="1"/>
    </xf>
    <xf numFmtId="0" fontId="81" fillId="0" borderId="0" xfId="0" applyFont="1" applyBorder="1" applyAlignment="1" applyProtection="1">
      <alignment horizontal="left" wrapText="1"/>
    </xf>
    <xf numFmtId="0" fontId="81" fillId="0" borderId="55" xfId="0" applyFont="1" applyBorder="1" applyAlignment="1" applyProtection="1">
      <alignment horizontal="left" wrapText="1"/>
    </xf>
    <xf numFmtId="0" fontId="81" fillId="0" borderId="41" xfId="0" applyFont="1" applyBorder="1" applyAlignment="1" applyProtection="1">
      <alignment horizontal="left" vertical="center"/>
    </xf>
    <xf numFmtId="0" fontId="81" fillId="0" borderId="0" xfId="0" applyFont="1" applyBorder="1" applyAlignment="1" applyProtection="1">
      <alignment horizontal="left" vertical="center"/>
    </xf>
    <xf numFmtId="0" fontId="81" fillId="0" borderId="55" xfId="0" applyFont="1" applyBorder="1" applyAlignment="1" applyProtection="1">
      <alignment horizontal="left" vertical="center"/>
    </xf>
    <xf numFmtId="0" fontId="0" fillId="85" borderId="39" xfId="0" applyFill="1" applyBorder="1" applyAlignment="1" applyProtection="1">
      <alignment horizontal="left" wrapText="1"/>
      <protection locked="0"/>
    </xf>
    <xf numFmtId="0" fontId="0" fillId="85" borderId="40" xfId="0" applyFill="1" applyBorder="1" applyAlignment="1" applyProtection="1">
      <alignment horizontal="left" wrapText="1"/>
      <protection locked="0"/>
    </xf>
    <xf numFmtId="0" fontId="0" fillId="85" borderId="45" xfId="0" applyFill="1" applyBorder="1" applyAlignment="1" applyProtection="1">
      <alignment horizontal="left" wrapText="1"/>
      <protection locked="0"/>
    </xf>
    <xf numFmtId="0" fontId="0" fillId="85" borderId="41" xfId="0" applyFill="1" applyBorder="1" applyAlignment="1" applyProtection="1">
      <alignment horizontal="left" wrapText="1"/>
      <protection locked="0"/>
    </xf>
    <xf numFmtId="0" fontId="0" fillId="85" borderId="0" xfId="0" applyFill="1" applyBorder="1" applyAlignment="1" applyProtection="1">
      <alignment horizontal="left" wrapText="1"/>
      <protection locked="0"/>
    </xf>
    <xf numFmtId="0" fontId="0" fillId="85" borderId="55" xfId="0" applyFill="1" applyBorder="1" applyAlignment="1" applyProtection="1">
      <alignment horizontal="left" wrapText="1"/>
      <protection locked="0"/>
    </xf>
    <xf numFmtId="0" fontId="0" fillId="85" borderId="41" xfId="0" applyFill="1" applyBorder="1" applyAlignment="1" applyProtection="1">
      <alignment horizontal="left" vertical="top" wrapText="1"/>
      <protection locked="0"/>
    </xf>
    <xf numFmtId="0" fontId="0" fillId="85" borderId="0" xfId="0" applyFill="1" applyBorder="1" applyAlignment="1" applyProtection="1">
      <alignment horizontal="left" vertical="top" wrapText="1"/>
      <protection locked="0"/>
    </xf>
    <xf numFmtId="0" fontId="0" fillId="85" borderId="55" xfId="0" applyFill="1" applyBorder="1" applyAlignment="1" applyProtection="1">
      <alignment horizontal="left" vertical="top" wrapText="1"/>
      <protection locked="0"/>
    </xf>
    <xf numFmtId="0" fontId="0" fillId="87" borderId="41" xfId="0" applyFill="1" applyBorder="1" applyAlignment="1" applyProtection="1">
      <alignment horizontal="left" wrapText="1"/>
      <protection locked="0"/>
    </xf>
    <xf numFmtId="0" fontId="0" fillId="87" borderId="0" xfId="0" applyFill="1" applyBorder="1" applyAlignment="1" applyProtection="1">
      <alignment horizontal="left" wrapText="1"/>
      <protection locked="0"/>
    </xf>
    <xf numFmtId="0" fontId="115" fillId="0" borderId="41" xfId="0" applyFont="1" applyBorder="1" applyAlignment="1" applyProtection="1">
      <alignment horizontal="left" vertical="center"/>
    </xf>
    <xf numFmtId="0" fontId="115" fillId="0" borderId="0" xfId="0" applyFont="1" applyBorder="1" applyAlignment="1" applyProtection="1">
      <alignment horizontal="left" vertical="center"/>
    </xf>
    <xf numFmtId="0" fontId="115" fillId="0" borderId="37" xfId="0" applyFont="1" applyBorder="1" applyAlignment="1" applyProtection="1">
      <alignment horizontal="left" vertical="center"/>
    </xf>
    <xf numFmtId="0" fontId="115" fillId="0" borderId="43" xfId="0" applyFont="1" applyBorder="1" applyAlignment="1" applyProtection="1">
      <alignment horizontal="left" vertical="center"/>
    </xf>
    <xf numFmtId="0" fontId="0" fillId="87" borderId="39" xfId="0" applyFill="1" applyBorder="1" applyAlignment="1" applyProtection="1">
      <alignment horizontal="left" vertical="top" wrapText="1"/>
      <protection locked="0"/>
    </xf>
    <xf numFmtId="0" fontId="0" fillId="87" borderId="40" xfId="0" applyFill="1" applyBorder="1" applyAlignment="1" applyProtection="1">
      <alignment horizontal="left" vertical="top" wrapText="1"/>
      <protection locked="0"/>
    </xf>
    <xf numFmtId="0" fontId="0" fillId="87" borderId="45" xfId="0" applyFill="1" applyBorder="1" applyAlignment="1" applyProtection="1">
      <alignment horizontal="left" vertical="top" wrapText="1"/>
      <protection locked="0"/>
    </xf>
    <xf numFmtId="0" fontId="0" fillId="87" borderId="41" xfId="0" applyFill="1" applyBorder="1" applyAlignment="1" applyProtection="1">
      <alignment horizontal="left" vertical="top" wrapText="1"/>
      <protection locked="0"/>
    </xf>
    <xf numFmtId="0" fontId="0" fillId="87" borderId="0" xfId="0" applyFill="1" applyBorder="1" applyAlignment="1" applyProtection="1">
      <alignment horizontal="left" vertical="top" wrapText="1"/>
      <protection locked="0"/>
    </xf>
    <xf numFmtId="0" fontId="0" fillId="87" borderId="55" xfId="0" applyFill="1" applyBorder="1" applyAlignment="1" applyProtection="1">
      <alignment horizontal="left" vertical="top" wrapText="1"/>
      <protection locked="0"/>
    </xf>
    <xf numFmtId="0" fontId="144" fillId="0" borderId="0" xfId="5" applyFont="1" applyAlignment="1">
      <alignment horizontal="center" vertical="top" wrapText="1"/>
    </xf>
    <xf numFmtId="0" fontId="2" fillId="0" borderId="0" xfId="5" applyAlignment="1">
      <alignment vertical="top" wrapText="1"/>
    </xf>
    <xf numFmtId="0" fontId="137" fillId="0" borderId="1" xfId="5" applyFont="1" applyBorder="1" applyAlignment="1">
      <alignment horizontal="left" vertical="top" wrapText="1"/>
    </xf>
    <xf numFmtId="0" fontId="2" fillId="0" borderId="1" xfId="5" applyBorder="1" applyAlignment="1">
      <alignment vertical="top" wrapText="1"/>
    </xf>
    <xf numFmtId="0" fontId="141" fillId="0" borderId="1" xfId="5" applyFont="1" applyBorder="1" applyAlignment="1">
      <alignment horizontal="left" vertical="top" wrapText="1"/>
    </xf>
    <xf numFmtId="0" fontId="137" fillId="0" borderId="0" xfId="5" applyFont="1" applyAlignment="1">
      <alignment horizontal="center" vertical="top" wrapText="1"/>
    </xf>
    <xf numFmtId="0" fontId="137" fillId="65" borderId="1" xfId="5" applyFont="1" applyFill="1" applyBorder="1" applyAlignment="1">
      <alignment horizontal="left" vertical="top" wrapText="1"/>
    </xf>
    <xf numFmtId="0" fontId="2" fillId="65" borderId="1" xfId="5" applyFill="1" applyBorder="1" applyAlignment="1">
      <alignment vertical="top" wrapText="1"/>
    </xf>
    <xf numFmtId="0" fontId="137" fillId="0" borderId="1" xfId="5" applyFont="1" applyBorder="1" applyAlignment="1">
      <alignment horizontal="center" vertical="center" wrapText="1"/>
    </xf>
    <xf numFmtId="0" fontId="26" fillId="0" borderId="1" xfId="5" applyFont="1" applyBorder="1" applyAlignment="1">
      <alignment horizontal="left" vertical="top" wrapText="1"/>
    </xf>
    <xf numFmtId="0" fontId="141" fillId="0" borderId="1" xfId="5" applyFont="1" applyBorder="1" applyAlignment="1">
      <alignment horizontal="center" vertical="top"/>
    </xf>
    <xf numFmtId="0" fontId="2" fillId="0" borderId="1" xfId="5" applyBorder="1" applyAlignment="1">
      <alignment vertical="top"/>
    </xf>
    <xf numFmtId="49" fontId="137" fillId="0" borderId="1" xfId="5" applyNumberFormat="1" applyFont="1" applyBorder="1" applyAlignment="1">
      <alignment horizontal="center" vertical="center" wrapText="1"/>
    </xf>
    <xf numFmtId="0" fontId="22" fillId="0" borderId="0" xfId="5" applyFont="1" applyAlignment="1">
      <alignment horizontal="right"/>
    </xf>
    <xf numFmtId="0" fontId="2" fillId="0" borderId="0" xfId="5" applyAlignment="1">
      <alignment horizontal="right"/>
    </xf>
    <xf numFmtId="49" fontId="22" fillId="0" borderId="0" xfId="5" applyNumberFormat="1" applyFont="1" applyAlignment="1">
      <alignment horizontal="left" wrapText="1"/>
    </xf>
    <xf numFmtId="0" fontId="2" fillId="0" borderId="0" xfId="5" applyAlignment="1">
      <alignment wrapText="1"/>
    </xf>
    <xf numFmtId="9" fontId="101" fillId="77" borderId="3" xfId="0" applyNumberFormat="1" applyFont="1" applyFill="1" applyBorder="1" applyAlignment="1">
      <alignment horizontal="center" vertical="center"/>
    </xf>
    <xf numFmtId="9" fontId="101" fillId="77" borderId="27" xfId="0" applyNumberFormat="1" applyFont="1" applyFill="1" applyBorder="1" applyAlignment="1">
      <alignment horizontal="center" vertical="center"/>
    </xf>
    <xf numFmtId="0" fontId="101" fillId="77" borderId="3" xfId="0" applyFont="1" applyFill="1" applyBorder="1" applyAlignment="1">
      <alignment horizontal="center" vertical="center"/>
    </xf>
    <xf numFmtId="0" fontId="101" fillId="77" borderId="27" xfId="0" applyFont="1" applyFill="1" applyBorder="1" applyAlignment="1">
      <alignment horizontal="center" vertical="center"/>
    </xf>
    <xf numFmtId="9" fontId="101" fillId="80" borderId="3" xfId="0" applyNumberFormat="1" applyFont="1" applyFill="1" applyBorder="1" applyAlignment="1">
      <alignment horizontal="center" vertical="center" wrapText="1"/>
    </xf>
    <xf numFmtId="9" fontId="101" fillId="80" borderId="27" xfId="0" applyNumberFormat="1" applyFont="1" applyFill="1" applyBorder="1" applyAlignment="1">
      <alignment horizontal="center" vertical="center" wrapText="1"/>
    </xf>
    <xf numFmtId="9" fontId="101" fillId="77" borderId="4" xfId="0" applyNumberFormat="1" applyFont="1" applyFill="1" applyBorder="1" applyAlignment="1">
      <alignment horizontal="center" vertical="center"/>
    </xf>
    <xf numFmtId="0" fontId="82" fillId="79" borderId="1" xfId="0" applyFont="1" applyFill="1" applyBorder="1" applyAlignment="1">
      <alignment horizontal="center"/>
    </xf>
    <xf numFmtId="0" fontId="82" fillId="74" borderId="1" xfId="0" applyFont="1" applyFill="1" applyBorder="1" applyAlignment="1">
      <alignment horizontal="center"/>
    </xf>
    <xf numFmtId="0" fontId="82" fillId="0" borderId="0" xfId="0" applyFont="1" applyBorder="1" applyAlignment="1">
      <alignment vertical="center"/>
    </xf>
    <xf numFmtId="9" fontId="101" fillId="80" borderId="4" xfId="0" applyNumberFormat="1" applyFont="1" applyFill="1" applyBorder="1" applyAlignment="1">
      <alignment horizontal="center" vertical="center" wrapText="1"/>
    </xf>
    <xf numFmtId="0" fontId="82" fillId="0" borderId="0" xfId="0" applyFont="1" applyBorder="1"/>
    <xf numFmtId="0" fontId="113" fillId="0" borderId="0" xfId="0" applyFont="1" applyAlignment="1">
      <alignment horizontal="center"/>
    </xf>
    <xf numFmtId="0" fontId="113" fillId="0" borderId="1" xfId="0" applyFont="1" applyBorder="1" applyAlignment="1">
      <alignment horizontal="center"/>
    </xf>
    <xf numFmtId="0" fontId="129" fillId="87" borderId="3" xfId="0" applyFont="1" applyFill="1" applyBorder="1" applyAlignment="1">
      <alignment horizontal="center" vertical="top" wrapText="1"/>
    </xf>
    <xf numFmtId="0" fontId="129" fillId="87" borderId="27" xfId="0" applyFont="1" applyFill="1" applyBorder="1" applyAlignment="1">
      <alignment horizontal="center" vertical="top" wrapText="1"/>
    </xf>
    <xf numFmtId="164" fontId="91" fillId="0" borderId="2" xfId="3225" applyFont="1" applyFill="1" applyBorder="1" applyAlignment="1">
      <alignment horizontal="center" vertical="top" wrapText="1"/>
    </xf>
    <xf numFmtId="164" fontId="91" fillId="0" borderId="30" xfId="3225" applyFont="1" applyFill="1" applyBorder="1" applyAlignment="1">
      <alignment horizontal="center" vertical="top" wrapText="1"/>
    </xf>
    <xf numFmtId="164" fontId="91" fillId="0" borderId="31" xfId="3225" applyFont="1" applyFill="1" applyBorder="1" applyAlignment="1">
      <alignment horizontal="center" vertical="top" wrapText="1"/>
    </xf>
    <xf numFmtId="4" fontId="87" fillId="87" borderId="3" xfId="0" applyNumberFormat="1" applyFont="1" applyFill="1" applyBorder="1" applyAlignment="1">
      <alignment horizontal="center" vertical="center" wrapText="1"/>
    </xf>
    <xf numFmtId="4" fontId="87" fillId="87" borderId="27" xfId="0" applyNumberFormat="1" applyFont="1" applyFill="1" applyBorder="1" applyAlignment="1">
      <alignment horizontal="center" vertical="center" wrapText="1"/>
    </xf>
    <xf numFmtId="4" fontId="87" fillId="87" borderId="4" xfId="0" applyNumberFormat="1" applyFont="1" applyFill="1" applyBorder="1" applyAlignment="1">
      <alignment horizontal="center" vertical="center" wrapText="1"/>
    </xf>
    <xf numFmtId="0" fontId="97" fillId="67" borderId="3" xfId="0" applyFont="1" applyFill="1" applyBorder="1" applyAlignment="1">
      <alignment horizontal="left" vertical="center" wrapText="1" indent="1"/>
    </xf>
    <xf numFmtId="0" fontId="97" fillId="67" borderId="27" xfId="0" applyFont="1" applyFill="1" applyBorder="1" applyAlignment="1">
      <alignment horizontal="left" vertical="center" wrapText="1" indent="1"/>
    </xf>
    <xf numFmtId="0" fontId="128" fillId="0" borderId="0" xfId="0" applyFont="1" applyBorder="1" applyAlignment="1">
      <alignment horizontal="left" vertical="top" wrapText="1"/>
    </xf>
    <xf numFmtId="199" fontId="87" fillId="87" borderId="3" xfId="0" applyNumberFormat="1" applyFont="1" applyFill="1" applyBorder="1" applyAlignment="1">
      <alignment horizontal="center" vertical="center" wrapText="1"/>
    </xf>
    <xf numFmtId="199" fontId="87" fillId="87" borderId="27" xfId="0" applyNumberFormat="1" applyFont="1" applyFill="1" applyBorder="1" applyAlignment="1">
      <alignment horizontal="center" vertical="center" wrapText="1"/>
    </xf>
    <xf numFmtId="199" fontId="87" fillId="87" borderId="4" xfId="0" applyNumberFormat="1" applyFont="1" applyFill="1" applyBorder="1" applyAlignment="1">
      <alignment horizontal="center" vertical="center" wrapText="1"/>
    </xf>
    <xf numFmtId="0" fontId="94" fillId="0" borderId="39" xfId="9" applyFont="1" applyFill="1" applyBorder="1" applyAlignment="1">
      <alignment horizontal="left" vertical="center" wrapText="1" indent="1"/>
    </xf>
    <xf numFmtId="0" fontId="94" fillId="0" borderId="40" xfId="9" applyFont="1" applyFill="1" applyBorder="1" applyAlignment="1">
      <alignment horizontal="left" vertical="center" wrapText="1" indent="1"/>
    </xf>
    <xf numFmtId="49" fontId="96" fillId="0" borderId="37" xfId="0" applyNumberFormat="1" applyFont="1" applyBorder="1" applyAlignment="1">
      <alignment horizontal="left" vertical="top" wrapText="1"/>
    </xf>
    <xf numFmtId="49" fontId="96" fillId="0" borderId="36" xfId="0" applyNumberFormat="1" applyFont="1" applyBorder="1" applyAlignment="1">
      <alignment horizontal="left" vertical="top" wrapText="1"/>
    </xf>
    <xf numFmtId="0" fontId="97" fillId="67" borderId="3" xfId="0" applyFont="1" applyFill="1" applyBorder="1" applyAlignment="1">
      <alignment horizontal="left" vertical="center" wrapText="1"/>
    </xf>
    <xf numFmtId="0" fontId="97" fillId="67" borderId="27" xfId="0" applyFont="1" applyFill="1" applyBorder="1" applyAlignment="1">
      <alignment horizontal="left" vertical="center" wrapText="1"/>
    </xf>
    <xf numFmtId="49" fontId="89" fillId="0" borderId="39" xfId="9" applyNumberFormat="1" applyFont="1" applyFill="1" applyBorder="1" applyAlignment="1">
      <alignment horizontal="left" vertical="top" wrapText="1"/>
    </xf>
    <xf numFmtId="49" fontId="84" fillId="0" borderId="40" xfId="9" applyNumberFormat="1" applyFont="1" applyFill="1" applyBorder="1" applyAlignment="1">
      <alignment horizontal="left" vertical="top" wrapText="1"/>
    </xf>
    <xf numFmtId="49" fontId="89" fillId="71" borderId="41" xfId="0" applyNumberFormat="1" applyFont="1" applyFill="1" applyBorder="1" applyAlignment="1">
      <alignment horizontal="left" vertical="top" wrapText="1"/>
    </xf>
    <xf numFmtId="49" fontId="80" fillId="71" borderId="0" xfId="0" applyNumberFormat="1" applyFont="1" applyFill="1" applyBorder="1" applyAlignment="1">
      <alignment horizontal="left" vertical="top"/>
    </xf>
    <xf numFmtId="49" fontId="92" fillId="0" borderId="41" xfId="0" applyNumberFormat="1" applyFont="1" applyBorder="1" applyAlignment="1" applyProtection="1">
      <alignment horizontal="left" vertical="top" wrapText="1"/>
      <protection locked="0"/>
    </xf>
    <xf numFmtId="49" fontId="87" fillId="0" borderId="0" xfId="0" applyNumberFormat="1" applyFont="1" applyBorder="1" applyAlignment="1" applyProtection="1">
      <alignment horizontal="left" vertical="top"/>
      <protection locked="0"/>
    </xf>
    <xf numFmtId="49" fontId="80" fillId="0" borderId="39" xfId="0" applyNumberFormat="1" applyFont="1" applyFill="1" applyBorder="1" applyAlignment="1" applyProtection="1">
      <alignment horizontal="left" vertical="top" wrapText="1"/>
      <protection locked="0"/>
    </xf>
    <xf numFmtId="49" fontId="80" fillId="0" borderId="40" xfId="0" applyNumberFormat="1" applyFont="1" applyFill="1" applyBorder="1" applyAlignment="1" applyProtection="1">
      <alignment horizontal="left" vertical="top"/>
      <protection locked="0"/>
    </xf>
    <xf numFmtId="0" fontId="94" fillId="0" borderId="35" xfId="9" applyFont="1" applyFill="1" applyBorder="1" applyAlignment="1">
      <alignment horizontal="left" vertical="center" wrapText="1" indent="1"/>
    </xf>
    <xf numFmtId="0" fontId="94" fillId="0" borderId="36" xfId="9" applyFont="1" applyFill="1" applyBorder="1" applyAlignment="1">
      <alignment horizontal="left" vertical="center" wrapText="1" indent="1"/>
    </xf>
    <xf numFmtId="0" fontId="94" fillId="69" borderId="1" xfId="9" applyFont="1" applyFill="1" applyBorder="1" applyAlignment="1">
      <alignment horizontal="left" vertical="center" wrapText="1" indent="1"/>
    </xf>
  </cellXfs>
  <cellStyles count="3239">
    <cellStyle name="'" xfId="11"/>
    <cellStyle name="%" xfId="12"/>
    <cellStyle name="% 2" xfId="13"/>
    <cellStyle name="% 3" xfId="14"/>
    <cellStyle name="% 4" xfId="3221"/>
    <cellStyle name="%_2_инсталляция 4кв " xfId="15"/>
    <cellStyle name="%_База" xfId="16"/>
    <cellStyle name="%_База_1" xfId="17"/>
    <cellStyle name="%_База_1_Свод" xfId="18"/>
    <cellStyle name="%_База_2" xfId="19"/>
    <cellStyle name="%_База_База" xfId="20"/>
    <cellStyle name="__ДДС_П2 СЗТ08" xfId="21"/>
    <cellStyle name="__ДДС_П4 СЗТ09" xfId="22"/>
    <cellStyle name="__ОборотКЗП2 для БО" xfId="23"/>
    <cellStyle name="_01" xfId="24"/>
    <cellStyle name="_05_База_за_3 квартал" xfId="25"/>
    <cellStyle name="_05_База_за_декабрь уточн" xfId="26"/>
    <cellStyle name="_07" xfId="27"/>
    <cellStyle name="_2_инсталляция 4кв " xfId="28"/>
    <cellStyle name="_2010_II_F0145" xfId="29"/>
    <cellStyle name="_333" xfId="30"/>
    <cellStyle name="_50-Инвестиц_05_август" xfId="31"/>
    <cellStyle name="_Cost" xfId="32"/>
    <cellStyle name="_header_grey" xfId="33"/>
    <cellStyle name="_header_italic" xfId="34"/>
    <cellStyle name="_header_vertical" xfId="35"/>
    <cellStyle name="_Inv" xfId="36"/>
    <cellStyle name="_Invest _052" xfId="37"/>
    <cellStyle name="_Invest_04_факт_декабрь_проверка_КЗ" xfId="38"/>
    <cellStyle name="_Invest_05_факт_июнь" xfId="39"/>
    <cellStyle name="_Invest_06_v11" xfId="40"/>
    <cellStyle name="_PL_СЗТ_2007_08.11.06" xfId="41"/>
    <cellStyle name="_PL_СЗТ_4 кв 2006" xfId="42"/>
    <cellStyle name="_PL_СЗТ_4 кв 2007-ПланIV" xfId="43"/>
    <cellStyle name="_PL2008свод" xfId="44"/>
    <cellStyle name="_PON_модель_150709_на основе 060709_упущенная выгода отдельно" xfId="45"/>
    <cellStyle name="_Rate_account_v2_1_st_stage (4)" xfId="46"/>
    <cellStyle name="_Zayavka.xls Диагр. 100" xfId="47"/>
    <cellStyle name="_Zayavka.xls Диагр. 101" xfId="48"/>
    <cellStyle name="_Zayavka.xls Диагр. 102" xfId="49"/>
    <cellStyle name="_Zayavka.xls Диагр. 103" xfId="50"/>
    <cellStyle name="_Zayavka.xls Диагр. 104" xfId="51"/>
    <cellStyle name="_Zayavka.xls Диагр. 105" xfId="52"/>
    <cellStyle name="_Zayavka.xls Диагр. 106" xfId="53"/>
    <cellStyle name="_Zayavka.xls Диагр. 107" xfId="54"/>
    <cellStyle name="_Zayavka.xls Диагр. 108" xfId="55"/>
    <cellStyle name="_Zayavka.xls Диагр. 109" xfId="56"/>
    <cellStyle name="_Zayavka.xls Диагр. 110" xfId="57"/>
    <cellStyle name="_Zayavka.xls Диагр. 111" xfId="58"/>
    <cellStyle name="_Zayavka.xls Диагр. 112" xfId="59"/>
    <cellStyle name="_Zayavka.xls Диагр. 113" xfId="60"/>
    <cellStyle name="_Zayavka.xls Диагр. 114" xfId="61"/>
    <cellStyle name="_Zayavka.xls Диагр. 115" xfId="62"/>
    <cellStyle name="_Zayavka.xls Диагр. 116" xfId="63"/>
    <cellStyle name="_Zayavka.xls Диагр. 117" xfId="64"/>
    <cellStyle name="_Zayavka.xls Диагр. 118" xfId="65"/>
    <cellStyle name="_Zayavka.xls Диагр. 119" xfId="66"/>
    <cellStyle name="_Zayavka.xls Диагр. 120" xfId="67"/>
    <cellStyle name="_Zayavka.xls Диагр. 121" xfId="68"/>
    <cellStyle name="_Zayavka.xls Диагр. 122" xfId="69"/>
    <cellStyle name="_Zayavka.xls Диагр. 123" xfId="70"/>
    <cellStyle name="_Zayavka.xls Диагр. 124" xfId="71"/>
    <cellStyle name="_Zayavka.xls Диагр. 125" xfId="72"/>
    <cellStyle name="_Zayavka.xls Диагр. 126" xfId="73"/>
    <cellStyle name="_Zayavka.xls Диагр. 127" xfId="74"/>
    <cellStyle name="_Zayavka.xls Диагр. 128" xfId="75"/>
    <cellStyle name="_Zayavka.xls Диагр. 129" xfId="76"/>
    <cellStyle name="_Zayavka.xls Диагр. 130" xfId="77"/>
    <cellStyle name="_Zayavka.xls Диагр. 131" xfId="78"/>
    <cellStyle name="_Zayavka.xls Диагр. 132" xfId="79"/>
    <cellStyle name="_Zayavka.xls Диагр. 133" xfId="80"/>
    <cellStyle name="_Zayavka.xls Диагр. 134" xfId="81"/>
    <cellStyle name="_Zayavka.xls Диагр. 135" xfId="82"/>
    <cellStyle name="_Zayavka.xls Диагр. 136" xfId="83"/>
    <cellStyle name="_Zayavka.xls Диагр. 137" xfId="84"/>
    <cellStyle name="_Zayavka.xls Диагр. 138" xfId="85"/>
    <cellStyle name="_Zayavka.xls Диагр. 139" xfId="86"/>
    <cellStyle name="_Zayavka.xls Диагр. 140" xfId="87"/>
    <cellStyle name="_Zayavka.xls Диагр. 141" xfId="88"/>
    <cellStyle name="_Zayavka.xls Диагр. 142" xfId="89"/>
    <cellStyle name="_Zayavka.xls Диагр. 144" xfId="90"/>
    <cellStyle name="_Zayavka.xls Диагр. 145" xfId="91"/>
    <cellStyle name="_Zayavka.xls Диагр. 146" xfId="92"/>
    <cellStyle name="_Zayavka.xls Диагр. 147" xfId="93"/>
    <cellStyle name="_Zayavka.xls Диагр. 89" xfId="94"/>
    <cellStyle name="_Zayavka.xls Диагр. 90" xfId="95"/>
    <cellStyle name="_Zayavka.xls Диагр. 91" xfId="96"/>
    <cellStyle name="_Zayavka.xls Диагр. 92" xfId="97"/>
    <cellStyle name="_Zayavka.xls Диагр. 93" xfId="98"/>
    <cellStyle name="_Zayavka.xls Диагр. 94" xfId="99"/>
    <cellStyle name="_Zayavka.xls Диагр. 95" xfId="100"/>
    <cellStyle name="_Zayavka.xls Диагр. 96" xfId="101"/>
    <cellStyle name="_Zayavka.xls Диагр. 97" xfId="102"/>
    <cellStyle name="_Zayavka.xls Диагр. 98" xfId="103"/>
    <cellStyle name="_Zayavka.xls Диагр. 99" xfId="104"/>
    <cellStyle name="_Анализ" xfId="105"/>
    <cellStyle name="_Анализ_апрель" xfId="106"/>
    <cellStyle name="_Анализ_май" xfId="107"/>
    <cellStyle name="_Бюджет_2007" xfId="108"/>
    <cellStyle name="_БюджетPLДДС2009_V94форма" xfId="109"/>
    <cellStyle name="_ГД" xfId="110"/>
    <cellStyle name="_Данные о состоянии дебиторской задолженности_СЗТ 2007.03" xfId="111"/>
    <cellStyle name="_Данные о состоянии дебиторской задолженности_СЗТ 2007.03 (вар 2)" xfId="112"/>
    <cellStyle name="_ДДС" xfId="113"/>
    <cellStyle name="_Для Опер  отчет_СЗТ 2007 01-03(ДДС)" xfId="114"/>
    <cellStyle name="_для принципов 2008 к БИК 96 140807" xfId="115"/>
    <cellStyle name="_Июль-сент_ОИ" xfId="116"/>
    <cellStyle name="_ИюньОИ" xfId="117"/>
    <cellStyle name="_Книга1" xfId="118"/>
    <cellStyle name="_Книга2" xfId="119"/>
    <cellStyle name="_Кор-ки" xfId="120"/>
    <cellStyle name="_Кор-ки инв" xfId="121"/>
    <cellStyle name="_Кредиты 2006" xfId="122"/>
    <cellStyle name="_КС_ЮЛ_3 кв._09_КК" xfId="123"/>
    <cellStyle name="_Лист в C: Documents and Settings SmorchkovMN Local Settings Temporary Internet Files OLK10 Итоги выполнения показателей бюджета на 10.06" xfId="124"/>
    <cellStyle name="_Лист1" xfId="125"/>
    <cellStyle name="_Лист1_DDS_Inv_2011" xfId="126"/>
    <cellStyle name="_Лист1_ДДС" xfId="127"/>
    <cellStyle name="_Лист2" xfId="128"/>
    <cellStyle name="_Модель прогноза_Сибирьтелеком" xfId="129"/>
    <cellStyle name="_НП_21октября (Карпов)" xfId="130"/>
    <cellStyle name="_НП_апрель" xfId="131"/>
    <cellStyle name="_НП_апрель1" xfId="132"/>
    <cellStyle name="_Общий_файл_для_отметок" xfId="133"/>
    <cellStyle name="_Опер. отчет_СЗТ 2006.04-06 ч. 2)" xfId="134"/>
    <cellStyle name="_Опер. отчет_СЗТ 2006.10-12(ч.2)" xfId="135"/>
    <cellStyle name="_ОРДЗ" xfId="136"/>
    <cellStyle name="_ОРДЗ на 01.01.07" xfId="137"/>
    <cellStyle name="_ОРДЗ на 01.02.07  Таблицы" xfId="138"/>
    <cellStyle name="_ОРДЗ на 01.02.07  Таблицы уточненн вар" xfId="139"/>
    <cellStyle name="_ОРДЗ на 01.03.07  Таблицы" xfId="140"/>
    <cellStyle name="_ОРДЗ на 01.04.06" xfId="141"/>
    <cellStyle name="_ОРДЗ на 01.05.06" xfId="142"/>
    <cellStyle name="_ОРДЗ на 01.06.06 для отправки" xfId="143"/>
    <cellStyle name="_ОРДЗ на 01.07.06 для отправки" xfId="144"/>
    <cellStyle name="_ОРДЗ на 01.07.06 для отправки уточненный" xfId="145"/>
    <cellStyle name="_ОРДЗ на 01.08.06 для отправки" xfId="146"/>
    <cellStyle name="_ОРДЗ на 01.09.06 для отправки" xfId="147"/>
    <cellStyle name="_ОРДЗ на 01.10.06" xfId="148"/>
    <cellStyle name="_ОРДЗ на 01.11.06" xfId="149"/>
    <cellStyle name="_Основные_аппараты_2005" xfId="150"/>
    <cellStyle name="_Отчет за 1 квартал 2004 года" xfId="151"/>
    <cellStyle name="_Отчет из SUN 2007 апрель 1105_вар_2" xfId="152"/>
    <cellStyle name="_Отчет_05_апрель" xfId="153"/>
    <cellStyle name="_Отчет_05_декабрь" xfId="154"/>
    <cellStyle name="_Отчет_05_июль" xfId="155"/>
    <cellStyle name="_Отчет_05_июнь" xfId="156"/>
    <cellStyle name="_Отчет_05_май" xfId="157"/>
    <cellStyle name="_Отчет_05_май1" xfId="158"/>
    <cellStyle name="_Отчет_05_март1" xfId="159"/>
    <cellStyle name="_Отчет_05_ноябрь" xfId="160"/>
    <cellStyle name="_Отчет_05_октябрь" xfId="161"/>
    <cellStyle name="_Отчет_05_октябрь_1811" xfId="162"/>
    <cellStyle name="_Отчет_05_сентябрь_нов" xfId="163"/>
    <cellStyle name="_Отчет_05_февраль" xfId="164"/>
    <cellStyle name="_Отчет_05_январь" xfId="165"/>
    <cellStyle name="_Отчет_06_март" xfId="166"/>
    <cellStyle name="_Отчет_06_февраль" xfId="167"/>
    <cellStyle name="_Отчет_06_январь" xfId="168"/>
    <cellStyle name="_Отчет_07_март" xfId="169"/>
    <cellStyle name="_Отчет_07_февраль" xfId="170"/>
    <cellStyle name="_Отчет_07_январь" xfId="171"/>
    <cellStyle name="_Отчет_август" xfId="172"/>
    <cellStyle name="_Отчет_декабрь" xfId="173"/>
    <cellStyle name="_Отчет_июль" xfId="174"/>
    <cellStyle name="_Отчет_июнь1" xfId="175"/>
    <cellStyle name="_Отчет_ноябрь" xfId="176"/>
    <cellStyle name="_Отчет_октябрь" xfId="177"/>
    <cellStyle name="_Отчет_сентябрь" xfId="178"/>
    <cellStyle name="_план" xfId="179"/>
    <cellStyle name="_План развития ШПД_инфо_08 07 2008_" xfId="180"/>
    <cellStyle name="_Приложения" xfId="181"/>
    <cellStyle name="_ПРИОРИТЕТЫ_пофилиально_после_БИК_значения_310306" xfId="182"/>
    <cellStyle name="_Прогноз_2009-2013" xfId="183"/>
    <cellStyle name="_Прогноз_5Y_2008-2012-СЗТ" xfId="184"/>
    <cellStyle name="_Расчет ОКВ_ЮРЛ_1" xfId="185"/>
    <cellStyle name="_расширение_2007_МСС_СЗТ_таблица-16_08 (new1)" xfId="186"/>
    <cellStyle name="_Расшифр_01_05" xfId="187"/>
    <cellStyle name="_СЗТ" xfId="188"/>
    <cellStyle name="_СЗТ_Прогноз_2007-2011 для Стратегии" xfId="189"/>
    <cellStyle name="_Спека и Расчет окупаемости_УСИ_Cisco" xfId="190"/>
    <cellStyle name="_Статус" xfId="191"/>
    <cellStyle name="_Сценарий АнтиПОН_v1_010210" xfId="192"/>
    <cellStyle name="_Таблица 1.1 Основные экономические показатели" xfId="193"/>
    <cellStyle name="_Таблица 1.1. Осн эконом показатели" xfId="194"/>
    <cellStyle name="_Таблица 1.3 ПиУ" xfId="195"/>
    <cellStyle name="_Таблица 1.3 ПиУ (с корректировками на 18.10.06)" xfId="196"/>
    <cellStyle name="_Таблицы для ПЗ селектор за октябрь 06" xfId="197"/>
    <cellStyle name="_ТЭО проекта 75% PON в СПб_v7_300610_принят за базу (75%)" xfId="198"/>
    <cellStyle name="_ФИН_ЗАДОЛЖЕННОСТЬ" xfId="199"/>
    <cellStyle name="_ФИНЗАД_01" xfId="200"/>
    <cellStyle name="_ФОРМА КД2008" xfId="201"/>
    <cellStyle name="_Форма_БюджетPLДДС2008" xfId="202"/>
    <cellStyle name="_Формат отчета PL" xfId="203"/>
    <cellStyle name="_Формы отчетов для СВОС РФ (2)" xfId="204"/>
    <cellStyle name="_ЦРФ" xfId="205"/>
    <cellStyle name="_шаблон ПиУ ДДС ДЗ 2009" xfId="206"/>
    <cellStyle name="0,0_x000d__x000a_NA_x000d__x000a_" xfId="207"/>
    <cellStyle name="0,0_x000d__x000a_NA_x000d__x000a_ 2" xfId="208"/>
    <cellStyle name="0,0_x000d__x000a_NA_x000d__x000a_ 3" xfId="209"/>
    <cellStyle name="0. Заголовок раздела" xfId="210"/>
    <cellStyle name="01_Validation" xfId="211"/>
    <cellStyle name="02_Amount_from_OSV" xfId="212"/>
    <cellStyle name="1,2. Статья или позиция" xfId="213"/>
    <cellStyle name="20% - Акцент1 2" xfId="214"/>
    <cellStyle name="20% - Акцент1 2 2" xfId="215"/>
    <cellStyle name="20% - Акцент1 2 3" xfId="216"/>
    <cellStyle name="20% - Акцент1 2 4" xfId="217"/>
    <cellStyle name="20% - Акцент1 3" xfId="218"/>
    <cellStyle name="20% - Акцент1 4" xfId="219"/>
    <cellStyle name="20% - Акцент1 5" xfId="220"/>
    <cellStyle name="20% - Акцент1 6" xfId="221"/>
    <cellStyle name="20% - Акцент2 2" xfId="222"/>
    <cellStyle name="20% - Акцент2 2 2" xfId="223"/>
    <cellStyle name="20% - Акцент2 2 3" xfId="224"/>
    <cellStyle name="20% - Акцент2 2 4" xfId="225"/>
    <cellStyle name="20% - Акцент2 3" xfId="226"/>
    <cellStyle name="20% - Акцент2 4" xfId="227"/>
    <cellStyle name="20% - Акцент2 5" xfId="228"/>
    <cellStyle name="20% - Акцент2 6" xfId="229"/>
    <cellStyle name="20% - Акцент3 2" xfId="230"/>
    <cellStyle name="20% - Акцент3 2 2" xfId="231"/>
    <cellStyle name="20% - Акцент3 2 3" xfId="232"/>
    <cellStyle name="20% - Акцент3 2 4" xfId="233"/>
    <cellStyle name="20% - Акцент3 3" xfId="234"/>
    <cellStyle name="20% - Акцент3 4" xfId="235"/>
    <cellStyle name="20% - Акцент3 5" xfId="236"/>
    <cellStyle name="20% - Акцент3 6" xfId="237"/>
    <cellStyle name="20% - Акцент4 2" xfId="238"/>
    <cellStyle name="20% - Акцент4 2 2" xfId="239"/>
    <cellStyle name="20% - Акцент4 2 3" xfId="240"/>
    <cellStyle name="20% - Акцент4 2 4" xfId="241"/>
    <cellStyle name="20% - Акцент4 3" xfId="242"/>
    <cellStyle name="20% - Акцент4 4" xfId="243"/>
    <cellStyle name="20% - Акцент4 5" xfId="244"/>
    <cellStyle name="20% - Акцент4 6" xfId="245"/>
    <cellStyle name="20% - Акцент5 2" xfId="246"/>
    <cellStyle name="20% - Акцент5 2 2" xfId="247"/>
    <cellStyle name="20% - Акцент5 2 3" xfId="248"/>
    <cellStyle name="20% - Акцент5 2 4" xfId="249"/>
    <cellStyle name="20% - Акцент5 3" xfId="250"/>
    <cellStyle name="20% - Акцент5 4" xfId="251"/>
    <cellStyle name="20% - Акцент5 5" xfId="252"/>
    <cellStyle name="20% - Акцент5 6" xfId="253"/>
    <cellStyle name="20% - Акцент6 2" xfId="254"/>
    <cellStyle name="20% - Акцент6 2 2" xfId="255"/>
    <cellStyle name="20% - Акцент6 2 3" xfId="256"/>
    <cellStyle name="20% - Акцент6 2 4" xfId="257"/>
    <cellStyle name="20% - Акцент6 3" xfId="258"/>
    <cellStyle name="20% - Акцент6 4" xfId="259"/>
    <cellStyle name="20% - Акцент6 5" xfId="260"/>
    <cellStyle name="20% - Акцент6 6" xfId="261"/>
    <cellStyle name="3. Вид услуги" xfId="262"/>
    <cellStyle name="3. Заголовок подраздела" xfId="263"/>
    <cellStyle name="4,5,6. Цена" xfId="264"/>
    <cellStyle name="40% - Акцент1 2" xfId="265"/>
    <cellStyle name="40% - Акцент1 2 2" xfId="266"/>
    <cellStyle name="40% - Акцент1 2 3" xfId="267"/>
    <cellStyle name="40% - Акцент1 2 4" xfId="268"/>
    <cellStyle name="40% - Акцент1 3" xfId="269"/>
    <cellStyle name="40% - Акцент1 4" xfId="270"/>
    <cellStyle name="40% - Акцент1 5" xfId="271"/>
    <cellStyle name="40% - Акцент1 6" xfId="272"/>
    <cellStyle name="40% - Акцент2 2" xfId="273"/>
    <cellStyle name="40% - Акцент2 2 2" xfId="274"/>
    <cellStyle name="40% - Акцент2 2 3" xfId="275"/>
    <cellStyle name="40% - Акцент2 2 4" xfId="276"/>
    <cellStyle name="40% - Акцент2 3" xfId="277"/>
    <cellStyle name="40% - Акцент2 4" xfId="278"/>
    <cellStyle name="40% - Акцент2 5" xfId="279"/>
    <cellStyle name="40% - Акцент2 6" xfId="280"/>
    <cellStyle name="40% - Акцент3 2" xfId="281"/>
    <cellStyle name="40% - Акцент3 2 2" xfId="282"/>
    <cellStyle name="40% - Акцент3 2 3" xfId="283"/>
    <cellStyle name="40% - Акцент3 2 4" xfId="284"/>
    <cellStyle name="40% - Акцент3 3" xfId="285"/>
    <cellStyle name="40% - Акцент3 4" xfId="286"/>
    <cellStyle name="40% - Акцент3 5" xfId="287"/>
    <cellStyle name="40% - Акцент3 6" xfId="288"/>
    <cellStyle name="40% - Акцент4 2" xfId="289"/>
    <cellStyle name="40% - Акцент4 2 2" xfId="290"/>
    <cellStyle name="40% - Акцент4 2 3" xfId="291"/>
    <cellStyle name="40% - Акцент4 2 4" xfId="292"/>
    <cellStyle name="40% - Акцент4 3" xfId="293"/>
    <cellStyle name="40% - Акцент4 4" xfId="294"/>
    <cellStyle name="40% - Акцент4 5" xfId="295"/>
    <cellStyle name="40% - Акцент4 6" xfId="296"/>
    <cellStyle name="40% - Акцент5 2" xfId="297"/>
    <cellStyle name="40% - Акцент5 2 2" xfId="298"/>
    <cellStyle name="40% - Акцент5 2 3" xfId="299"/>
    <cellStyle name="40% - Акцент5 2 4" xfId="300"/>
    <cellStyle name="40% - Акцент5 3" xfId="301"/>
    <cellStyle name="40% - Акцент5 4" xfId="302"/>
    <cellStyle name="40% - Акцент5 5" xfId="303"/>
    <cellStyle name="40% - Акцент5 6" xfId="304"/>
    <cellStyle name="40% - Акцент6 2" xfId="305"/>
    <cellStyle name="40% - Акцент6 2 2" xfId="306"/>
    <cellStyle name="40% - Акцент6 2 3" xfId="307"/>
    <cellStyle name="40% - Акцент6 2 4" xfId="308"/>
    <cellStyle name="40% - Акцент6 3" xfId="309"/>
    <cellStyle name="40% - Акцент6 4" xfId="310"/>
    <cellStyle name="40% - Акцент6 5" xfId="311"/>
    <cellStyle name="40% - Акцент6 6" xfId="312"/>
    <cellStyle name="60% - Акцент1 2" xfId="313"/>
    <cellStyle name="60% - Акцент1 2 2" xfId="314"/>
    <cellStyle name="60% - Акцент1 2 3" xfId="315"/>
    <cellStyle name="60% - Акцент1 2 4" xfId="316"/>
    <cellStyle name="60% - Акцент1 3" xfId="317"/>
    <cellStyle name="60% - Акцент1 4" xfId="318"/>
    <cellStyle name="60% - Акцент1 5" xfId="319"/>
    <cellStyle name="60% - Акцент1 6" xfId="320"/>
    <cellStyle name="60% - Акцент2 2" xfId="321"/>
    <cellStyle name="60% - Акцент2 2 2" xfId="322"/>
    <cellStyle name="60% - Акцент2 2 3" xfId="323"/>
    <cellStyle name="60% - Акцент2 2 4" xfId="324"/>
    <cellStyle name="60% - Акцент2 3" xfId="325"/>
    <cellStyle name="60% - Акцент2 4" xfId="326"/>
    <cellStyle name="60% - Акцент2 5" xfId="327"/>
    <cellStyle name="60% - Акцент2 6" xfId="328"/>
    <cellStyle name="60% - Акцент3 2" xfId="329"/>
    <cellStyle name="60% - Акцент3 2 2" xfId="330"/>
    <cellStyle name="60% - Акцент3 2 3" xfId="331"/>
    <cellStyle name="60% - Акцент3 2 4" xfId="332"/>
    <cellStyle name="60% - Акцент3 3" xfId="333"/>
    <cellStyle name="60% - Акцент3 4" xfId="334"/>
    <cellStyle name="60% - Акцент3 5" xfId="335"/>
    <cellStyle name="60% - Акцент3 6" xfId="336"/>
    <cellStyle name="60% - Акцент4 2" xfId="337"/>
    <cellStyle name="60% - Акцент4 2 2" xfId="338"/>
    <cellStyle name="60% - Акцент4 2 3" xfId="339"/>
    <cellStyle name="60% - Акцент4 2 4" xfId="340"/>
    <cellStyle name="60% - Акцент4 3" xfId="341"/>
    <cellStyle name="60% - Акцент4 4" xfId="342"/>
    <cellStyle name="60% - Акцент4 5" xfId="343"/>
    <cellStyle name="60% - Акцент4 6" xfId="344"/>
    <cellStyle name="60% - Акцент5 2" xfId="345"/>
    <cellStyle name="60% - Акцент5 2 2" xfId="346"/>
    <cellStyle name="60% - Акцент5 2 3" xfId="347"/>
    <cellStyle name="60% - Акцент5 2 4" xfId="348"/>
    <cellStyle name="60% - Акцент5 3" xfId="349"/>
    <cellStyle name="60% - Акцент5 4" xfId="350"/>
    <cellStyle name="60% - Акцент5 5" xfId="351"/>
    <cellStyle name="60% - Акцент5 6" xfId="352"/>
    <cellStyle name="60% - Акцент6 2" xfId="353"/>
    <cellStyle name="60% - Акцент6 2 2" xfId="354"/>
    <cellStyle name="60% - Акцент6 2 3" xfId="355"/>
    <cellStyle name="60% - Акцент6 2 4" xfId="356"/>
    <cellStyle name="60% - Акцент6 3" xfId="357"/>
    <cellStyle name="60% - Акцент6 4" xfId="358"/>
    <cellStyle name="60% - Акцент6 5" xfId="359"/>
    <cellStyle name="60% - Акцент6 6" xfId="360"/>
    <cellStyle name="Aaia?iue [0]_laroux" xfId="361"/>
    <cellStyle name="Aaia?iue_laroux" xfId="362"/>
    <cellStyle name="Accent1" xfId="363"/>
    <cellStyle name="Accent1 - 20%" xfId="364"/>
    <cellStyle name="Accent1 - 40%" xfId="365"/>
    <cellStyle name="Accent1 - 60%" xfId="366"/>
    <cellStyle name="Accent2" xfId="367"/>
    <cellStyle name="Accent2 - 20%" xfId="368"/>
    <cellStyle name="Accent2 - 40%" xfId="369"/>
    <cellStyle name="Accent2 - 60%" xfId="370"/>
    <cellStyle name="Accent3" xfId="371"/>
    <cellStyle name="Accent3 - 20%" xfId="372"/>
    <cellStyle name="Accent3 - 40%" xfId="373"/>
    <cellStyle name="Accent3 - 60%" xfId="374"/>
    <cellStyle name="Accent4" xfId="375"/>
    <cellStyle name="Accent4 - 20%" xfId="376"/>
    <cellStyle name="Accent4 - 40%" xfId="377"/>
    <cellStyle name="Accent4 - 60%" xfId="378"/>
    <cellStyle name="Accent5" xfId="379"/>
    <cellStyle name="Accent5 - 20%" xfId="380"/>
    <cellStyle name="Accent5 - 40%" xfId="381"/>
    <cellStyle name="Accent5 - 60%" xfId="382"/>
    <cellStyle name="Accent6" xfId="383"/>
    <cellStyle name="Accent6 - 20%" xfId="384"/>
    <cellStyle name="Accent6 - 40%" xfId="385"/>
    <cellStyle name="Accent6 - 60%" xfId="386"/>
    <cellStyle name="account" xfId="387"/>
    <cellStyle name="Accounting" xfId="388"/>
    <cellStyle name="Acdldnnueer" xfId="389"/>
    <cellStyle name="Alilciue [0]_13o2" xfId="390"/>
    <cellStyle name="Alilciue_13o2" xfId="391"/>
    <cellStyle name="Amount_from_OSV" xfId="392"/>
    <cellStyle name="Anna" xfId="393"/>
    <cellStyle name="AP_AR_UPS" xfId="394"/>
    <cellStyle name="BackGround_General" xfId="395"/>
    <cellStyle name="Bad" xfId="396"/>
    <cellStyle name="blank" xfId="397"/>
    <cellStyle name="Blue_Calculation" xfId="398"/>
    <cellStyle name="border" xfId="399"/>
    <cellStyle name="border 2" xfId="400"/>
    <cellStyle name="border 3" xfId="401"/>
    <cellStyle name="border 4" xfId="402"/>
    <cellStyle name="border 5" xfId="403"/>
    <cellStyle name="border 6" xfId="404"/>
    <cellStyle name="border 7" xfId="405"/>
    <cellStyle name="border 8" xfId="406"/>
    <cellStyle name="border 9" xfId="407"/>
    <cellStyle name="border_DDS_Inv_2011" xfId="408"/>
    <cellStyle name="Calculation" xfId="409"/>
    <cellStyle name="Chapter title" xfId="410"/>
    <cellStyle name="Chapter Total" xfId="411"/>
    <cellStyle name="Check" xfId="412"/>
    <cellStyle name="Check Cell" xfId="413"/>
    <cellStyle name="Comma [0]_irl tel sep5" xfId="414"/>
    <cellStyle name="Comma_Footnotes_NNovgorod" xfId="415"/>
    <cellStyle name="Currency [0]_irl tel sep5" xfId="416"/>
    <cellStyle name="Currency_HP-COMP" xfId="417"/>
    <cellStyle name="Date" xfId="418"/>
    <cellStyle name="default" xfId="419"/>
    <cellStyle name="Dezimal [0]_Compiling Utility Macros" xfId="420"/>
    <cellStyle name="Dezimal_Compiling Utility Macros" xfId="421"/>
    <cellStyle name="Emphasis 1" xfId="422"/>
    <cellStyle name="Emphasis 2" xfId="423"/>
    <cellStyle name="Emphasis 3" xfId="424"/>
    <cellStyle name="Flag" xfId="425"/>
    <cellStyle name="Flag 2" xfId="426"/>
    <cellStyle name="Flag 3" xfId="427"/>
    <cellStyle name="Flag 4" xfId="428"/>
    <cellStyle name="Flag 5" xfId="429"/>
    <cellStyle name="Flag 6" xfId="430"/>
    <cellStyle name="Flag 7" xfId="431"/>
    <cellStyle name="Flag 8" xfId="432"/>
    <cellStyle name="Flag 9" xfId="433"/>
    <cellStyle name="Flag_DDS_Inv_2011" xfId="434"/>
    <cellStyle name="Footnotes" xfId="435"/>
    <cellStyle name="Footnotes 2" xfId="436"/>
    <cellStyle name="Footnotes 3" xfId="437"/>
    <cellStyle name="Footnotes 4" xfId="438"/>
    <cellStyle name="Footnotes 5" xfId="439"/>
    <cellStyle name="Footnotes 6" xfId="440"/>
    <cellStyle name="Footnotes 7" xfId="441"/>
    <cellStyle name="Footnotes 8" xfId="442"/>
    <cellStyle name="Footnotes 9" xfId="443"/>
    <cellStyle name="For_B_column" xfId="444"/>
    <cellStyle name="General_Ledger" xfId="445"/>
    <cellStyle name="Good" xfId="446"/>
    <cellStyle name="Grey" xfId="447"/>
    <cellStyle name="Grey 2" xfId="448"/>
    <cellStyle name="Grey 3" xfId="449"/>
    <cellStyle name="Grey 4" xfId="450"/>
    <cellStyle name="Grey 5" xfId="451"/>
    <cellStyle name="Grey 6" xfId="452"/>
    <cellStyle name="Grey 7" xfId="453"/>
    <cellStyle name="Grey 8" xfId="454"/>
    <cellStyle name="Grey 9" xfId="455"/>
    <cellStyle name="Grey_DDS_Inv_2011" xfId="456"/>
    <cellStyle name="grid" xfId="457"/>
    <cellStyle name="Heading 1" xfId="458"/>
    <cellStyle name="Heading 2" xfId="459"/>
    <cellStyle name="Heading 3" xfId="460"/>
    <cellStyle name="Heading 4" xfId="461"/>
    <cellStyle name="Heading2" xfId="462"/>
    <cellStyle name="Heading2 2" xfId="463"/>
    <cellStyle name="Heading2 3" xfId="464"/>
    <cellStyle name="Heading2 4" xfId="465"/>
    <cellStyle name="Heading2 5" xfId="466"/>
    <cellStyle name="Heading2 6" xfId="467"/>
    <cellStyle name="Heading2 7" xfId="468"/>
    <cellStyle name="Heading2 8" xfId="469"/>
    <cellStyle name="Heading2 9" xfId="470"/>
    <cellStyle name="Heading2_DDS_Inv_2011" xfId="471"/>
    <cellStyle name="Heading3" xfId="472"/>
    <cellStyle name="Heading3 2" xfId="473"/>
    <cellStyle name="Heading3 3" xfId="474"/>
    <cellStyle name="Heading3 4" xfId="475"/>
    <cellStyle name="Heading3 5" xfId="476"/>
    <cellStyle name="Heading3 6" xfId="477"/>
    <cellStyle name="Heading3 7" xfId="478"/>
    <cellStyle name="Heading3 8" xfId="479"/>
    <cellStyle name="Heading3 9" xfId="480"/>
    <cellStyle name="Heading3_DDS_Inv_2011" xfId="481"/>
    <cellStyle name="Headline I" xfId="482"/>
    <cellStyle name="Headline I 2" xfId="483"/>
    <cellStyle name="Headline I 3" xfId="484"/>
    <cellStyle name="Headline I 4" xfId="485"/>
    <cellStyle name="Headline I 5" xfId="486"/>
    <cellStyle name="Headline I 6" xfId="487"/>
    <cellStyle name="Headline I 7" xfId="488"/>
    <cellStyle name="Headline I 8" xfId="489"/>
    <cellStyle name="Headline I 9" xfId="490"/>
    <cellStyle name="Headline I_DDS_Inv_2011" xfId="491"/>
    <cellStyle name="Headline II" xfId="492"/>
    <cellStyle name="Headline II 2" xfId="493"/>
    <cellStyle name="Headline II 3" xfId="494"/>
    <cellStyle name="Headline II 4" xfId="495"/>
    <cellStyle name="Headline II 5" xfId="496"/>
    <cellStyle name="Headline II 6" xfId="497"/>
    <cellStyle name="Headline II 7" xfId="498"/>
    <cellStyle name="Headline II 8" xfId="499"/>
    <cellStyle name="Headline II 9" xfId="500"/>
    <cellStyle name="Headline II_DDS_Inv_2011" xfId="501"/>
    <cellStyle name="Headline III" xfId="502"/>
    <cellStyle name="Headline III 2" xfId="503"/>
    <cellStyle name="Headline III 3" xfId="504"/>
    <cellStyle name="Headline III 4" xfId="505"/>
    <cellStyle name="Headline III 5" xfId="506"/>
    <cellStyle name="Headline III 6" xfId="507"/>
    <cellStyle name="Headline III 7" xfId="508"/>
    <cellStyle name="Headline III 8" xfId="509"/>
    <cellStyle name="Headline III 9" xfId="510"/>
    <cellStyle name="Headline III_DDS_Inv_2011" xfId="511"/>
    <cellStyle name="Hidden" xfId="512"/>
    <cellStyle name="Horizontal" xfId="513"/>
    <cellStyle name="hyperlink" xfId="514"/>
    <cellStyle name="Iau?iue_13o2" xfId="515"/>
    <cellStyle name="Input" xfId="516"/>
    <cellStyle name="Input [yellow]" xfId="517"/>
    <cellStyle name="Input_Any" xfId="518"/>
    <cellStyle name="Item Header" xfId="519"/>
    <cellStyle name="Just_Table" xfId="520"/>
    <cellStyle name="Komma (0)" xfId="521"/>
    <cellStyle name="Label_Blue" xfId="522"/>
    <cellStyle name="LeftTitle" xfId="523"/>
    <cellStyle name="Linked Cell" xfId="524"/>
    <cellStyle name="Neutral" xfId="525"/>
    <cellStyle name="No_Input" xfId="526"/>
    <cellStyle name="Normal - Style1" xfId="527"/>
    <cellStyle name="Normal 19" xfId="528"/>
    <cellStyle name="Normal 22" xfId="529"/>
    <cellStyle name="Normal_128 kbps_Multi Quote (2)" xfId="530"/>
    <cellStyle name="normalni_laroux" xfId="531"/>
    <cellStyle name="normбlnм_laroux" xfId="532"/>
    <cellStyle name="Note" xfId="533"/>
    <cellStyle name="Note 2" xfId="534"/>
    <cellStyle name="Note 3" xfId="535"/>
    <cellStyle name="Note 4" xfId="536"/>
    <cellStyle name="Note 5" xfId="537"/>
    <cellStyle name="Note 6" xfId="538"/>
    <cellStyle name="Note 7" xfId="539"/>
    <cellStyle name="Note 8" xfId="540"/>
    <cellStyle name="Note 9" xfId="541"/>
    <cellStyle name="Note_DDS_Inv_2011" xfId="542"/>
    <cellStyle name="Ociriniaue [0]_13o2" xfId="543"/>
    <cellStyle name="Ociriniaue_13o2" xfId="544"/>
    <cellStyle name="Option" xfId="545"/>
    <cellStyle name="OptionHeading" xfId="546"/>
    <cellStyle name="OptionHeading 2" xfId="547"/>
    <cellStyle name="OptionHeading 3" xfId="548"/>
    <cellStyle name="OptionHeading 4" xfId="549"/>
    <cellStyle name="OptionHeading 5" xfId="550"/>
    <cellStyle name="OptionHeading 6" xfId="551"/>
    <cellStyle name="OptionHeading 7" xfId="552"/>
    <cellStyle name="OptionHeading 8" xfId="553"/>
    <cellStyle name="OptionHeading 9" xfId="554"/>
    <cellStyle name="OptionHeading_DDS_Inv_2011" xfId="555"/>
    <cellStyle name="Ouny?e [0]_PR" xfId="556"/>
    <cellStyle name="Output" xfId="557"/>
    <cellStyle name="PageHeading" xfId="558"/>
    <cellStyle name="pagetitle" xfId="559"/>
    <cellStyle name="Percent [2]" xfId="560"/>
    <cellStyle name="Percent_PZ_tables" xfId="561"/>
    <cellStyle name="Percentage" xfId="562"/>
    <cellStyle name="Price" xfId="563"/>
    <cellStyle name="ProductClass" xfId="564"/>
    <cellStyle name="QTitle" xfId="565"/>
    <cellStyle name="Quote_Normal" xfId="566"/>
    <cellStyle name="range" xfId="567"/>
    <cellStyle name="range 10" xfId="568"/>
    <cellStyle name="range 2" xfId="569"/>
    <cellStyle name="range 3" xfId="570"/>
    <cellStyle name="range 4" xfId="571"/>
    <cellStyle name="range 5" xfId="572"/>
    <cellStyle name="range 6" xfId="573"/>
    <cellStyle name="range 7" xfId="574"/>
    <cellStyle name="range 8" xfId="575"/>
    <cellStyle name="range 9" xfId="576"/>
    <cellStyle name="range_DDS_Inv_2011" xfId="577"/>
    <cellStyle name="rep_complex_change" xfId="578"/>
    <cellStyle name="S3" xfId="579"/>
    <cellStyle name="S4" xfId="580"/>
    <cellStyle name="Sheet Title" xfId="581"/>
    <cellStyle name="Show_Sell" xfId="582"/>
    <cellStyle name="stand_bord" xfId="583"/>
    <cellStyle name="Standard_Anpassen der Amortisation" xfId="584"/>
    <cellStyle name="Style 1" xfId="585"/>
    <cellStyle name="Table" xfId="586"/>
    <cellStyle name="Table 2" xfId="587"/>
    <cellStyle name="Table 3" xfId="588"/>
    <cellStyle name="Table 4" xfId="589"/>
    <cellStyle name="Table 5" xfId="590"/>
    <cellStyle name="Table 6" xfId="591"/>
    <cellStyle name="Table 7" xfId="592"/>
    <cellStyle name="Table 8" xfId="593"/>
    <cellStyle name="Table 9" xfId="594"/>
    <cellStyle name="Table_Invest_11_факт_март_для КОРРЕКТИРОВКИ ПЛАНА" xfId="595"/>
    <cellStyle name="Title" xfId="596"/>
    <cellStyle name="Total" xfId="597"/>
    <cellStyle name="Tusental (0)_Blad1" xfId="598"/>
    <cellStyle name="Tusental_Blad1" xfId="599"/>
    <cellStyle name="Unit" xfId="600"/>
    <cellStyle name="USD" xfId="601"/>
    <cellStyle name="USDsum" xfId="602"/>
    <cellStyle name="Validation" xfId="603"/>
    <cellStyle name="Valuta (0)_Blad1" xfId="604"/>
    <cellStyle name="Valuta_Blad1" xfId="605"/>
    <cellStyle name="Vertical" xfId="606"/>
    <cellStyle name="Warning Text" xfId="607"/>
    <cellStyle name="white" xfId="608"/>
    <cellStyle name="Wдhrung [0]_Compiling Utility Macros" xfId="609"/>
    <cellStyle name="Wдhrung_Compiling Utility Macros" xfId="610"/>
    <cellStyle name="xx_data" xfId="3222"/>
    <cellStyle name="Yellow" xfId="611"/>
    <cellStyle name="YelNumbersCurr" xfId="612"/>
    <cellStyle name="YelNumbersCurr 2" xfId="613"/>
    <cellStyle name="YelNumbersCurr 3" xfId="614"/>
    <cellStyle name="YelNumbersCurr_База" xfId="615"/>
    <cellStyle name="Акцент1 2" xfId="616"/>
    <cellStyle name="Акцент1 2 2" xfId="617"/>
    <cellStyle name="Акцент1 2 3" xfId="618"/>
    <cellStyle name="Акцент1 2 4" xfId="619"/>
    <cellStyle name="Акцент1 3" xfId="620"/>
    <cellStyle name="Акцент1 4" xfId="621"/>
    <cellStyle name="Акцент1 5" xfId="622"/>
    <cellStyle name="Акцент1 6" xfId="623"/>
    <cellStyle name="Акцент2 2" xfId="624"/>
    <cellStyle name="Акцент2 2 2" xfId="625"/>
    <cellStyle name="Акцент2 2 3" xfId="626"/>
    <cellStyle name="Акцент2 2 4" xfId="627"/>
    <cellStyle name="Акцент2 3" xfId="628"/>
    <cellStyle name="Акцент2 4" xfId="629"/>
    <cellStyle name="Акцент2 5" xfId="630"/>
    <cellStyle name="Акцент2 6" xfId="631"/>
    <cellStyle name="Акцент3 2" xfId="632"/>
    <cellStyle name="Акцент3 2 2" xfId="633"/>
    <cellStyle name="Акцент3 2 3" xfId="634"/>
    <cellStyle name="Акцент3 2 4" xfId="635"/>
    <cellStyle name="Акцент3 3" xfId="636"/>
    <cellStyle name="Акцент3 4" xfId="637"/>
    <cellStyle name="Акцент3 5" xfId="638"/>
    <cellStyle name="Акцент3 6" xfId="639"/>
    <cellStyle name="Акцент4 2" xfId="640"/>
    <cellStyle name="Акцент4 2 2" xfId="641"/>
    <cellStyle name="Акцент4 2 3" xfId="642"/>
    <cellStyle name="Акцент4 2 4" xfId="643"/>
    <cellStyle name="Акцент4 3" xfId="644"/>
    <cellStyle name="Акцент4 4" xfId="645"/>
    <cellStyle name="Акцент4 5" xfId="646"/>
    <cellStyle name="Акцент4 6" xfId="647"/>
    <cellStyle name="Акцент5 2" xfId="648"/>
    <cellStyle name="Акцент5 2 2" xfId="649"/>
    <cellStyle name="Акцент5 2 3" xfId="650"/>
    <cellStyle name="Акцент5 2 4" xfId="651"/>
    <cellStyle name="Акцент5 3" xfId="652"/>
    <cellStyle name="Акцент5 4" xfId="653"/>
    <cellStyle name="Акцент5 5" xfId="654"/>
    <cellStyle name="Акцент5 6" xfId="655"/>
    <cellStyle name="Акцент6 2" xfId="656"/>
    <cellStyle name="Акцент6 2 2" xfId="657"/>
    <cellStyle name="Акцент6 2 3" xfId="658"/>
    <cellStyle name="Акцент6 2 4" xfId="659"/>
    <cellStyle name="Акцент6 3" xfId="660"/>
    <cellStyle name="Акцент6 4" xfId="661"/>
    <cellStyle name="Акцент6 5" xfId="662"/>
    <cellStyle name="Акцент6 6" xfId="663"/>
    <cellStyle name="Ввод  2" xfId="664"/>
    <cellStyle name="Ввод  2 2" xfId="665"/>
    <cellStyle name="Ввод  2 3" xfId="666"/>
    <cellStyle name="Ввод  2 4" xfId="667"/>
    <cellStyle name="Ввод  3" xfId="668"/>
    <cellStyle name="Ввод  4" xfId="669"/>
    <cellStyle name="Ввод  5" xfId="670"/>
    <cellStyle name="Ввод  6" xfId="671"/>
    <cellStyle name="Вывод 2" xfId="672"/>
    <cellStyle name="Вывод 2 2" xfId="673"/>
    <cellStyle name="Вывод 2 3" xfId="674"/>
    <cellStyle name="Вывод 2 4" xfId="675"/>
    <cellStyle name="Вывод 3" xfId="676"/>
    <cellStyle name="Вывод 4" xfId="677"/>
    <cellStyle name="Вывод 5" xfId="678"/>
    <cellStyle name="Вывод 6" xfId="679"/>
    <cellStyle name="Вычисление 2" xfId="680"/>
    <cellStyle name="Вычисление 2 2" xfId="681"/>
    <cellStyle name="Вычисление 2 3" xfId="682"/>
    <cellStyle name="Вычисление 2 4" xfId="683"/>
    <cellStyle name="Вычисление 3" xfId="684"/>
    <cellStyle name="Вычисление 4" xfId="685"/>
    <cellStyle name="Вычисление 5" xfId="686"/>
    <cellStyle name="Вычисление 6" xfId="687"/>
    <cellStyle name="Гиперссылка" xfId="3231" builtinId="8"/>
    <cellStyle name="Денежный 2" xfId="688"/>
    <cellStyle name="Денежный 2 2" xfId="689"/>
    <cellStyle name="ефиду" xfId="690"/>
    <cellStyle name="Заголовок 1 2" xfId="691"/>
    <cellStyle name="Заголовок 1 2 2" xfId="692"/>
    <cellStyle name="Заголовок 1 2 3" xfId="693"/>
    <cellStyle name="Заголовок 1 2 4" xfId="694"/>
    <cellStyle name="Заголовок 1 3" xfId="695"/>
    <cellStyle name="Заголовок 1 4" xfId="696"/>
    <cellStyle name="Заголовок 1 5" xfId="697"/>
    <cellStyle name="Заголовок 1 6" xfId="698"/>
    <cellStyle name="Заголовок 2 2" xfId="699"/>
    <cellStyle name="Заголовок 2 2 2" xfId="700"/>
    <cellStyle name="Заголовок 2 2 3" xfId="701"/>
    <cellStyle name="Заголовок 2 2 4" xfId="702"/>
    <cellStyle name="Заголовок 2 3" xfId="703"/>
    <cellStyle name="Заголовок 2 4" xfId="704"/>
    <cellStyle name="Заголовок 2 5" xfId="705"/>
    <cellStyle name="Заголовок 2 6" xfId="706"/>
    <cellStyle name="Заголовок 3 2" xfId="707"/>
    <cellStyle name="Заголовок 3 2 2" xfId="708"/>
    <cellStyle name="Заголовок 3 2 3" xfId="709"/>
    <cellStyle name="Заголовок 3 2 4" xfId="710"/>
    <cellStyle name="Заголовок 3 3" xfId="711"/>
    <cellStyle name="Заголовок 3 4" xfId="712"/>
    <cellStyle name="Заголовок 3 5" xfId="713"/>
    <cellStyle name="Заголовок 3 6" xfId="714"/>
    <cellStyle name="Заголовок 4 2" xfId="715"/>
    <cellStyle name="Заголовок 4 2 2" xfId="716"/>
    <cellStyle name="Заголовок 4 2 3" xfId="717"/>
    <cellStyle name="Заголовок 4 2 4" xfId="718"/>
    <cellStyle name="Заголовок 4 3" xfId="719"/>
    <cellStyle name="Заголовок 4 4" xfId="720"/>
    <cellStyle name="Заголовок 4 5" xfId="721"/>
    <cellStyle name="Заголовок 4 6" xfId="722"/>
    <cellStyle name="зфпуруфвштп" xfId="723"/>
    <cellStyle name="Итог 2" xfId="724"/>
    <cellStyle name="Итог 2 2" xfId="725"/>
    <cellStyle name="Итог 2 3" xfId="726"/>
    <cellStyle name="Итог 2 4" xfId="727"/>
    <cellStyle name="Итог 3" xfId="728"/>
    <cellStyle name="Итог 4" xfId="729"/>
    <cellStyle name="Итог 5" xfId="730"/>
    <cellStyle name="Итог 6" xfId="731"/>
    <cellStyle name="йешеду" xfId="732"/>
    <cellStyle name="Контрольная ячейка 2" xfId="733"/>
    <cellStyle name="Контрольная ячейка 2 2" xfId="734"/>
    <cellStyle name="Контрольная ячейка 2 3" xfId="735"/>
    <cellStyle name="Контрольная ячейка 2 4" xfId="736"/>
    <cellStyle name="Контрольная ячейка 3" xfId="737"/>
    <cellStyle name="Контрольная ячейка 4" xfId="738"/>
    <cellStyle name="Контрольная ячейка 5" xfId="739"/>
    <cellStyle name="Контрольная ячейка 6" xfId="740"/>
    <cellStyle name="Личный" xfId="741"/>
    <cellStyle name="Название 2" xfId="742"/>
    <cellStyle name="Название 2 2" xfId="743"/>
    <cellStyle name="Название 2 3" xfId="744"/>
    <cellStyle name="Название 2 4" xfId="745"/>
    <cellStyle name="Название 3" xfId="746"/>
    <cellStyle name="Название 4" xfId="747"/>
    <cellStyle name="Название 5" xfId="748"/>
    <cellStyle name="Название 6" xfId="749"/>
    <cellStyle name="Нейтральный 2" xfId="750"/>
    <cellStyle name="Нейтральный 2 2" xfId="751"/>
    <cellStyle name="Нейтральный 2 3" xfId="752"/>
    <cellStyle name="Нейтральный 2 4" xfId="753"/>
    <cellStyle name="Нейтральный 3" xfId="754"/>
    <cellStyle name="Нейтральный 4" xfId="755"/>
    <cellStyle name="Нейтральный 5" xfId="756"/>
    <cellStyle name="Нейтральный 6" xfId="757"/>
    <cellStyle name="Ненежный [0]" xfId="758"/>
    <cellStyle name="Обычный" xfId="0" builtinId="0"/>
    <cellStyle name="Обычный 10" xfId="5"/>
    <cellStyle name="Обычный 11" xfId="3230"/>
    <cellStyle name="Обычный 12" xfId="3232"/>
    <cellStyle name="Обычный 13" xfId="3238"/>
    <cellStyle name="Обычный 2" xfId="2"/>
    <cellStyle name="Обычный 2 2" xfId="8"/>
    <cellStyle name="Обычный 2 2 2" xfId="9"/>
    <cellStyle name="Обычный 2 2 2 2" xfId="759"/>
    <cellStyle name="Обычный 2 2 2 2 2" xfId="3236"/>
    <cellStyle name="Обычный 2 2 3" xfId="760"/>
    <cellStyle name="Обычный 2 2 4" xfId="761"/>
    <cellStyle name="Обычный 2 2 7" xfId="3235"/>
    <cellStyle name="Обычный 2 2_Лист1" xfId="3234"/>
    <cellStyle name="Обычный 2 3" xfId="762"/>
    <cellStyle name="Обычный 2 3 2" xfId="763"/>
    <cellStyle name="Обычный 2 4" xfId="4"/>
    <cellStyle name="Обычный 2 5" xfId="764"/>
    <cellStyle name="Обычный 2 9" xfId="765"/>
    <cellStyle name="Обычный 3" xfId="6"/>
    <cellStyle name="Обычный 3 2" xfId="766"/>
    <cellStyle name="Обычный 3 2 2" xfId="767"/>
    <cellStyle name="Обычный 3 2 2 2" xfId="768"/>
    <cellStyle name="Обычный 3 2 3" xfId="769"/>
    <cellStyle name="Обычный 3 2 4" xfId="770"/>
    <cellStyle name="Обычный 3 3" xfId="771"/>
    <cellStyle name="Обычный 3 3 2" xfId="772"/>
    <cellStyle name="Обычный 3 4" xfId="773"/>
    <cellStyle name="Обычный 3 5" xfId="774"/>
    <cellStyle name="Обычный 3 5 2" xfId="775"/>
    <cellStyle name="Обычный 3 6" xfId="776"/>
    <cellStyle name="Обычный 3 7" xfId="3223"/>
    <cellStyle name="Обычный 4" xfId="1"/>
    <cellStyle name="Обычный 4 2" xfId="777"/>
    <cellStyle name="Обычный 5" xfId="10"/>
    <cellStyle name="Обычный 5 2" xfId="778"/>
    <cellStyle name="Обычный 5 3" xfId="779"/>
    <cellStyle name="Обычный 5 4" xfId="780"/>
    <cellStyle name="Обычный 6" xfId="781"/>
    <cellStyle name="Обычный 6 2" xfId="3237"/>
    <cellStyle name="Обычный 7" xfId="782"/>
    <cellStyle name="Обычный 7 2" xfId="783"/>
    <cellStyle name="Обычный 8" xfId="7"/>
    <cellStyle name="Обычный 8 2" xfId="784"/>
    <cellStyle name="Обычный 9" xfId="785"/>
    <cellStyle name="ПИР" xfId="3228"/>
    <cellStyle name="Плохой 2" xfId="786"/>
    <cellStyle name="Плохой 2 2" xfId="787"/>
    <cellStyle name="Плохой 2 3" xfId="788"/>
    <cellStyle name="Плохой 2 4" xfId="789"/>
    <cellStyle name="Плохой 3" xfId="790"/>
    <cellStyle name="Плохой 4" xfId="791"/>
    <cellStyle name="Плохой 5" xfId="792"/>
    <cellStyle name="Плохой 6" xfId="793"/>
    <cellStyle name="Пояснение 2" xfId="794"/>
    <cellStyle name="Пояснение 2 2" xfId="795"/>
    <cellStyle name="Пояснение 2 3" xfId="796"/>
    <cellStyle name="Пояснение 2 4" xfId="797"/>
    <cellStyle name="Пояснение 3" xfId="798"/>
    <cellStyle name="Пояснение 4" xfId="799"/>
    <cellStyle name="Пояснение 5" xfId="800"/>
    <cellStyle name="Пояснение 6" xfId="801"/>
    <cellStyle name="Примечание 10" xfId="802"/>
    <cellStyle name="Примечание 10 2" xfId="803"/>
    <cellStyle name="Примечание 10 2 2" xfId="804"/>
    <cellStyle name="Примечание 10 2 3" xfId="805"/>
    <cellStyle name="Примечание 10 3" xfId="806"/>
    <cellStyle name="Примечание 10 3 2" xfId="807"/>
    <cellStyle name="Примечание 10 3 3" xfId="808"/>
    <cellStyle name="Примечание 10 4" xfId="809"/>
    <cellStyle name="Примечание 10 4 2" xfId="810"/>
    <cellStyle name="Примечание 10 4 3" xfId="811"/>
    <cellStyle name="Примечание 10 5" xfId="812"/>
    <cellStyle name="Примечание 10 6" xfId="813"/>
    <cellStyle name="Примечание 11" xfId="814"/>
    <cellStyle name="Примечание 11 2" xfId="815"/>
    <cellStyle name="Примечание 11 2 2" xfId="816"/>
    <cellStyle name="Примечание 11 2 3" xfId="817"/>
    <cellStyle name="Примечание 11 3" xfId="818"/>
    <cellStyle name="Примечание 11 3 2" xfId="819"/>
    <cellStyle name="Примечание 11 3 3" xfId="820"/>
    <cellStyle name="Примечание 11 4" xfId="821"/>
    <cellStyle name="Примечание 11 4 2" xfId="822"/>
    <cellStyle name="Примечание 11 4 3" xfId="823"/>
    <cellStyle name="Примечание 11 5" xfId="824"/>
    <cellStyle name="Примечание 11 6" xfId="825"/>
    <cellStyle name="Примечание 12" xfId="826"/>
    <cellStyle name="Примечание 12 2" xfId="827"/>
    <cellStyle name="Примечание 12 2 2" xfId="828"/>
    <cellStyle name="Примечание 12 2 2 2" xfId="829"/>
    <cellStyle name="Примечание 12 2 2 3" xfId="830"/>
    <cellStyle name="Примечание 12 2 3" xfId="831"/>
    <cellStyle name="Примечание 12 2 4" xfId="832"/>
    <cellStyle name="Примечание 12 3" xfId="833"/>
    <cellStyle name="Примечание 12 3 2" xfId="834"/>
    <cellStyle name="Примечание 12 3 3" xfId="835"/>
    <cellStyle name="Примечание 12 4" xfId="836"/>
    <cellStyle name="Примечание 12 5" xfId="837"/>
    <cellStyle name="Примечание 13" xfId="838"/>
    <cellStyle name="Примечание 13 2" xfId="839"/>
    <cellStyle name="Примечание 13 2 2" xfId="840"/>
    <cellStyle name="Примечание 13 2 3" xfId="841"/>
    <cellStyle name="Примечание 13 3" xfId="842"/>
    <cellStyle name="Примечание 13 4" xfId="843"/>
    <cellStyle name="Примечание 14" xfId="844"/>
    <cellStyle name="Примечание 15" xfId="845"/>
    <cellStyle name="Примечание 2" xfId="846"/>
    <cellStyle name="Примечание 2 10" xfId="847"/>
    <cellStyle name="Примечание 2 10 10" xfId="848"/>
    <cellStyle name="Примечание 2 10 10 2" xfId="849"/>
    <cellStyle name="Примечание 2 10 10 3" xfId="850"/>
    <cellStyle name="Примечание 2 10 11" xfId="851"/>
    <cellStyle name="Примечание 2 10 12" xfId="852"/>
    <cellStyle name="Примечание 2 10 2" xfId="853"/>
    <cellStyle name="Примечание 2 10 2 2" xfId="854"/>
    <cellStyle name="Примечание 2 10 2 2 2" xfId="855"/>
    <cellStyle name="Примечание 2 10 2 2 2 2" xfId="856"/>
    <cellStyle name="Примечание 2 10 2 2 2 3" xfId="857"/>
    <cellStyle name="Примечание 2 10 2 2 3" xfId="858"/>
    <cellStyle name="Примечание 2 10 2 2 3 2" xfId="859"/>
    <cellStyle name="Примечание 2 10 2 2 3 3" xfId="860"/>
    <cellStyle name="Примечание 2 10 2 2 4" xfId="861"/>
    <cellStyle name="Примечание 2 10 2 2 4 2" xfId="862"/>
    <cellStyle name="Примечание 2 10 2 2 4 3" xfId="863"/>
    <cellStyle name="Примечание 2 10 2 2 5" xfId="864"/>
    <cellStyle name="Примечание 2 10 2 2 6" xfId="865"/>
    <cellStyle name="Примечание 2 10 2 3" xfId="866"/>
    <cellStyle name="Примечание 2 10 2 3 2" xfId="867"/>
    <cellStyle name="Примечание 2 10 2 3 2 2" xfId="868"/>
    <cellStyle name="Примечание 2 10 2 3 2 3" xfId="869"/>
    <cellStyle name="Примечание 2 10 2 3 3" xfId="870"/>
    <cellStyle name="Примечание 2 10 2 3 3 2" xfId="871"/>
    <cellStyle name="Примечание 2 10 2 3 3 3" xfId="872"/>
    <cellStyle name="Примечание 2 10 2 3 4" xfId="873"/>
    <cellStyle name="Примечание 2 10 2 3 4 2" xfId="874"/>
    <cellStyle name="Примечание 2 10 2 3 4 3" xfId="875"/>
    <cellStyle name="Примечание 2 10 2 3 5" xfId="876"/>
    <cellStyle name="Примечание 2 10 2 3 6" xfId="877"/>
    <cellStyle name="Примечание 2 10 2 4" xfId="878"/>
    <cellStyle name="Примечание 2 10 2 4 2" xfId="879"/>
    <cellStyle name="Примечание 2 10 2 4 2 2" xfId="880"/>
    <cellStyle name="Примечание 2 10 2 4 2 3" xfId="881"/>
    <cellStyle name="Примечание 2 10 2 4 3" xfId="882"/>
    <cellStyle name="Примечание 2 10 2 4 3 2" xfId="883"/>
    <cellStyle name="Примечание 2 10 2 4 3 3" xfId="884"/>
    <cellStyle name="Примечание 2 10 2 4 4" xfId="885"/>
    <cellStyle name="Примечание 2 10 2 4 4 2" xfId="886"/>
    <cellStyle name="Примечание 2 10 2 4 4 3" xfId="887"/>
    <cellStyle name="Примечание 2 10 2 4 5" xfId="888"/>
    <cellStyle name="Примечание 2 10 2 4 6" xfId="889"/>
    <cellStyle name="Примечание 2 10 2 5" xfId="890"/>
    <cellStyle name="Примечание 2 10 2 5 2" xfId="891"/>
    <cellStyle name="Примечание 2 10 2 5 3" xfId="892"/>
    <cellStyle name="Примечание 2 10 2 6" xfId="893"/>
    <cellStyle name="Примечание 2 10 2 6 2" xfId="894"/>
    <cellStyle name="Примечание 2 10 2 6 3" xfId="895"/>
    <cellStyle name="Примечание 2 10 2 7" xfId="896"/>
    <cellStyle name="Примечание 2 10 2 7 2" xfId="897"/>
    <cellStyle name="Примечание 2 10 2 7 3" xfId="898"/>
    <cellStyle name="Примечание 2 10 2 8" xfId="899"/>
    <cellStyle name="Примечание 2 10 2 9" xfId="900"/>
    <cellStyle name="Примечание 2 10 3" xfId="901"/>
    <cellStyle name="Примечание 2 10 3 2" xfId="902"/>
    <cellStyle name="Примечание 2 10 3 2 2" xfId="903"/>
    <cellStyle name="Примечание 2 10 3 2 2 2" xfId="904"/>
    <cellStyle name="Примечание 2 10 3 2 2 3" xfId="905"/>
    <cellStyle name="Примечание 2 10 3 2 3" xfId="906"/>
    <cellStyle name="Примечание 2 10 3 2 3 2" xfId="907"/>
    <cellStyle name="Примечание 2 10 3 2 3 3" xfId="908"/>
    <cellStyle name="Примечание 2 10 3 2 4" xfId="909"/>
    <cellStyle name="Примечание 2 10 3 2 4 2" xfId="910"/>
    <cellStyle name="Примечание 2 10 3 2 4 3" xfId="911"/>
    <cellStyle name="Примечание 2 10 3 2 5" xfId="912"/>
    <cellStyle name="Примечание 2 10 3 2 6" xfId="913"/>
    <cellStyle name="Примечание 2 10 3 3" xfId="914"/>
    <cellStyle name="Примечание 2 10 3 3 2" xfId="915"/>
    <cellStyle name="Примечание 2 10 3 3 2 2" xfId="916"/>
    <cellStyle name="Примечание 2 10 3 3 2 3" xfId="917"/>
    <cellStyle name="Примечание 2 10 3 3 3" xfId="918"/>
    <cellStyle name="Примечание 2 10 3 3 3 2" xfId="919"/>
    <cellStyle name="Примечание 2 10 3 3 3 3" xfId="920"/>
    <cellStyle name="Примечание 2 10 3 3 4" xfId="921"/>
    <cellStyle name="Примечание 2 10 3 3 4 2" xfId="922"/>
    <cellStyle name="Примечание 2 10 3 3 4 3" xfId="923"/>
    <cellStyle name="Примечание 2 10 3 3 5" xfId="924"/>
    <cellStyle name="Примечание 2 10 3 3 6" xfId="925"/>
    <cellStyle name="Примечание 2 10 3 4" xfId="926"/>
    <cellStyle name="Примечание 2 10 3 4 2" xfId="927"/>
    <cellStyle name="Примечание 2 10 3 4 2 2" xfId="928"/>
    <cellStyle name="Примечание 2 10 3 4 2 3" xfId="929"/>
    <cellStyle name="Примечание 2 10 3 4 3" xfId="930"/>
    <cellStyle name="Примечание 2 10 3 4 3 2" xfId="931"/>
    <cellStyle name="Примечание 2 10 3 4 3 3" xfId="932"/>
    <cellStyle name="Примечание 2 10 3 4 4" xfId="933"/>
    <cellStyle name="Примечание 2 10 3 4 4 2" xfId="934"/>
    <cellStyle name="Примечание 2 10 3 4 4 3" xfId="935"/>
    <cellStyle name="Примечание 2 10 3 4 5" xfId="936"/>
    <cellStyle name="Примечание 2 10 3 4 6" xfId="937"/>
    <cellStyle name="Примечание 2 10 3 5" xfId="938"/>
    <cellStyle name="Примечание 2 10 3 5 2" xfId="939"/>
    <cellStyle name="Примечание 2 10 3 5 3" xfId="940"/>
    <cellStyle name="Примечание 2 10 3 6" xfId="941"/>
    <cellStyle name="Примечание 2 10 3 6 2" xfId="942"/>
    <cellStyle name="Примечание 2 10 3 6 3" xfId="943"/>
    <cellStyle name="Примечание 2 10 3 7" xfId="944"/>
    <cellStyle name="Примечание 2 10 3 7 2" xfId="945"/>
    <cellStyle name="Примечание 2 10 3 7 3" xfId="946"/>
    <cellStyle name="Примечание 2 10 3 8" xfId="947"/>
    <cellStyle name="Примечание 2 10 3 9" xfId="948"/>
    <cellStyle name="Примечание 2 10 4" xfId="949"/>
    <cellStyle name="Примечание 2 10 4 2" xfId="950"/>
    <cellStyle name="Примечание 2 10 4 2 2" xfId="951"/>
    <cellStyle name="Примечание 2 10 4 2 2 2" xfId="952"/>
    <cellStyle name="Примечание 2 10 4 2 2 3" xfId="953"/>
    <cellStyle name="Примечание 2 10 4 2 3" xfId="954"/>
    <cellStyle name="Примечание 2 10 4 2 3 2" xfId="955"/>
    <cellStyle name="Примечание 2 10 4 2 3 3" xfId="956"/>
    <cellStyle name="Примечание 2 10 4 2 4" xfId="957"/>
    <cellStyle name="Примечание 2 10 4 2 4 2" xfId="958"/>
    <cellStyle name="Примечание 2 10 4 2 4 3" xfId="959"/>
    <cellStyle name="Примечание 2 10 4 2 5" xfId="960"/>
    <cellStyle name="Примечание 2 10 4 2 6" xfId="961"/>
    <cellStyle name="Примечание 2 10 4 3" xfId="962"/>
    <cellStyle name="Примечание 2 10 4 3 2" xfId="963"/>
    <cellStyle name="Примечание 2 10 4 3 2 2" xfId="964"/>
    <cellStyle name="Примечание 2 10 4 3 2 3" xfId="965"/>
    <cellStyle name="Примечание 2 10 4 3 3" xfId="966"/>
    <cellStyle name="Примечание 2 10 4 3 3 2" xfId="967"/>
    <cellStyle name="Примечание 2 10 4 3 3 3" xfId="968"/>
    <cellStyle name="Примечание 2 10 4 3 4" xfId="969"/>
    <cellStyle name="Примечание 2 10 4 3 4 2" xfId="970"/>
    <cellStyle name="Примечание 2 10 4 3 4 3" xfId="971"/>
    <cellStyle name="Примечание 2 10 4 3 5" xfId="972"/>
    <cellStyle name="Примечание 2 10 4 3 6" xfId="973"/>
    <cellStyle name="Примечание 2 10 4 4" xfId="974"/>
    <cellStyle name="Примечание 2 10 4 4 2" xfId="975"/>
    <cellStyle name="Примечание 2 10 4 4 2 2" xfId="976"/>
    <cellStyle name="Примечание 2 10 4 4 2 3" xfId="977"/>
    <cellStyle name="Примечание 2 10 4 4 3" xfId="978"/>
    <cellStyle name="Примечание 2 10 4 4 3 2" xfId="979"/>
    <cellStyle name="Примечание 2 10 4 4 3 3" xfId="980"/>
    <cellStyle name="Примечание 2 10 4 4 4" xfId="981"/>
    <cellStyle name="Примечание 2 10 4 4 4 2" xfId="982"/>
    <cellStyle name="Примечание 2 10 4 4 4 3" xfId="983"/>
    <cellStyle name="Примечание 2 10 4 4 5" xfId="984"/>
    <cellStyle name="Примечание 2 10 4 4 6" xfId="985"/>
    <cellStyle name="Примечание 2 10 4 5" xfId="986"/>
    <cellStyle name="Примечание 2 10 4 5 2" xfId="987"/>
    <cellStyle name="Примечание 2 10 4 5 3" xfId="988"/>
    <cellStyle name="Примечание 2 10 4 6" xfId="989"/>
    <cellStyle name="Примечание 2 10 4 6 2" xfId="990"/>
    <cellStyle name="Примечание 2 10 4 6 3" xfId="991"/>
    <cellStyle name="Примечание 2 10 4 7" xfId="992"/>
    <cellStyle name="Примечание 2 10 4 7 2" xfId="993"/>
    <cellStyle name="Примечание 2 10 4 7 3" xfId="994"/>
    <cellStyle name="Примечание 2 10 4 8" xfId="995"/>
    <cellStyle name="Примечание 2 10 4 9" xfId="996"/>
    <cellStyle name="Примечание 2 10 5" xfId="997"/>
    <cellStyle name="Примечание 2 10 5 2" xfId="998"/>
    <cellStyle name="Примечание 2 10 5 2 2" xfId="999"/>
    <cellStyle name="Примечание 2 10 5 2 3" xfId="1000"/>
    <cellStyle name="Примечание 2 10 5 3" xfId="1001"/>
    <cellStyle name="Примечание 2 10 5 3 2" xfId="1002"/>
    <cellStyle name="Примечание 2 10 5 3 3" xfId="1003"/>
    <cellStyle name="Примечание 2 10 5 4" xfId="1004"/>
    <cellStyle name="Примечание 2 10 5 4 2" xfId="1005"/>
    <cellStyle name="Примечание 2 10 5 4 3" xfId="1006"/>
    <cellStyle name="Примечание 2 10 5 5" xfId="1007"/>
    <cellStyle name="Примечание 2 10 5 6" xfId="1008"/>
    <cellStyle name="Примечание 2 10 6" xfId="1009"/>
    <cellStyle name="Примечание 2 10 6 2" xfId="1010"/>
    <cellStyle name="Примечание 2 10 6 2 2" xfId="1011"/>
    <cellStyle name="Примечание 2 10 6 2 3" xfId="1012"/>
    <cellStyle name="Примечание 2 10 6 3" xfId="1013"/>
    <cellStyle name="Примечание 2 10 6 3 2" xfId="1014"/>
    <cellStyle name="Примечание 2 10 6 3 3" xfId="1015"/>
    <cellStyle name="Примечание 2 10 6 4" xfId="1016"/>
    <cellStyle name="Примечание 2 10 6 4 2" xfId="1017"/>
    <cellStyle name="Примечание 2 10 6 4 3" xfId="1018"/>
    <cellStyle name="Примечание 2 10 6 5" xfId="1019"/>
    <cellStyle name="Примечание 2 10 6 6" xfId="1020"/>
    <cellStyle name="Примечание 2 10 7" xfId="1021"/>
    <cellStyle name="Примечание 2 10 7 2" xfId="1022"/>
    <cellStyle name="Примечание 2 10 7 2 2" xfId="1023"/>
    <cellStyle name="Примечание 2 10 7 2 3" xfId="1024"/>
    <cellStyle name="Примечание 2 10 7 3" xfId="1025"/>
    <cellStyle name="Примечание 2 10 7 3 2" xfId="1026"/>
    <cellStyle name="Примечание 2 10 7 3 3" xfId="1027"/>
    <cellStyle name="Примечание 2 10 7 4" xfId="1028"/>
    <cellStyle name="Примечание 2 10 7 4 2" xfId="1029"/>
    <cellStyle name="Примечание 2 10 7 4 3" xfId="1030"/>
    <cellStyle name="Примечание 2 10 7 5" xfId="1031"/>
    <cellStyle name="Примечание 2 10 7 6" xfId="1032"/>
    <cellStyle name="Примечание 2 10 8" xfId="1033"/>
    <cellStyle name="Примечание 2 10 8 2" xfId="1034"/>
    <cellStyle name="Примечание 2 10 8 3" xfId="1035"/>
    <cellStyle name="Примечание 2 10 9" xfId="1036"/>
    <cellStyle name="Примечание 2 10 9 2" xfId="1037"/>
    <cellStyle name="Примечание 2 10 9 3" xfId="1038"/>
    <cellStyle name="Примечание 2 11" xfId="1039"/>
    <cellStyle name="Примечание 2 11 2" xfId="1040"/>
    <cellStyle name="Примечание 2 11 2 2" xfId="1041"/>
    <cellStyle name="Примечание 2 11 2 2 2" xfId="1042"/>
    <cellStyle name="Примечание 2 11 2 2 3" xfId="1043"/>
    <cellStyle name="Примечание 2 11 2 3" xfId="1044"/>
    <cellStyle name="Примечание 2 11 2 3 2" xfId="1045"/>
    <cellStyle name="Примечание 2 11 2 3 3" xfId="1046"/>
    <cellStyle name="Примечание 2 11 2 4" xfId="1047"/>
    <cellStyle name="Примечание 2 11 2 4 2" xfId="1048"/>
    <cellStyle name="Примечание 2 11 2 4 3" xfId="1049"/>
    <cellStyle name="Примечание 2 11 2 5" xfId="1050"/>
    <cellStyle name="Примечание 2 11 2 6" xfId="1051"/>
    <cellStyle name="Примечание 2 11 3" xfId="1052"/>
    <cellStyle name="Примечание 2 11 3 2" xfId="1053"/>
    <cellStyle name="Примечание 2 11 3 2 2" xfId="1054"/>
    <cellStyle name="Примечание 2 11 3 2 3" xfId="1055"/>
    <cellStyle name="Примечание 2 11 3 3" xfId="1056"/>
    <cellStyle name="Примечание 2 11 3 3 2" xfId="1057"/>
    <cellStyle name="Примечание 2 11 3 3 3" xfId="1058"/>
    <cellStyle name="Примечание 2 11 3 4" xfId="1059"/>
    <cellStyle name="Примечание 2 11 3 4 2" xfId="1060"/>
    <cellStyle name="Примечание 2 11 3 4 3" xfId="1061"/>
    <cellStyle name="Примечание 2 11 3 5" xfId="1062"/>
    <cellStyle name="Примечание 2 11 3 6" xfId="1063"/>
    <cellStyle name="Примечание 2 11 4" xfId="1064"/>
    <cellStyle name="Примечание 2 11 4 2" xfId="1065"/>
    <cellStyle name="Примечание 2 11 4 2 2" xfId="1066"/>
    <cellStyle name="Примечание 2 11 4 2 3" xfId="1067"/>
    <cellStyle name="Примечание 2 11 4 3" xfId="1068"/>
    <cellStyle name="Примечание 2 11 4 3 2" xfId="1069"/>
    <cellStyle name="Примечание 2 11 4 3 3" xfId="1070"/>
    <cellStyle name="Примечание 2 11 4 4" xfId="1071"/>
    <cellStyle name="Примечание 2 11 4 4 2" xfId="1072"/>
    <cellStyle name="Примечание 2 11 4 4 3" xfId="1073"/>
    <cellStyle name="Примечание 2 11 4 5" xfId="1074"/>
    <cellStyle name="Примечание 2 11 4 6" xfId="1075"/>
    <cellStyle name="Примечание 2 11 5" xfId="1076"/>
    <cellStyle name="Примечание 2 11 5 2" xfId="1077"/>
    <cellStyle name="Примечание 2 11 5 3" xfId="1078"/>
    <cellStyle name="Примечание 2 11 6" xfId="1079"/>
    <cellStyle name="Примечание 2 11 6 2" xfId="1080"/>
    <cellStyle name="Примечание 2 11 6 3" xfId="1081"/>
    <cellStyle name="Примечание 2 11 7" xfId="1082"/>
    <cellStyle name="Примечание 2 11 7 2" xfId="1083"/>
    <cellStyle name="Примечание 2 11 7 3" xfId="1084"/>
    <cellStyle name="Примечание 2 11 8" xfId="1085"/>
    <cellStyle name="Примечание 2 11 9" xfId="1086"/>
    <cellStyle name="Примечание 2 12" xfId="1087"/>
    <cellStyle name="Примечание 2 12 2" xfId="1088"/>
    <cellStyle name="Примечание 2 12 2 2" xfId="1089"/>
    <cellStyle name="Примечание 2 12 2 2 2" xfId="1090"/>
    <cellStyle name="Примечание 2 12 2 2 3" xfId="1091"/>
    <cellStyle name="Примечание 2 12 2 3" xfId="1092"/>
    <cellStyle name="Примечание 2 12 2 3 2" xfId="1093"/>
    <cellStyle name="Примечание 2 12 2 3 3" xfId="1094"/>
    <cellStyle name="Примечание 2 12 2 4" xfId="1095"/>
    <cellStyle name="Примечание 2 12 2 4 2" xfId="1096"/>
    <cellStyle name="Примечание 2 12 2 4 3" xfId="1097"/>
    <cellStyle name="Примечание 2 12 2 5" xfId="1098"/>
    <cellStyle name="Примечание 2 12 2 6" xfId="1099"/>
    <cellStyle name="Примечание 2 12 3" xfId="1100"/>
    <cellStyle name="Примечание 2 12 3 2" xfId="1101"/>
    <cellStyle name="Примечание 2 12 3 2 2" xfId="1102"/>
    <cellStyle name="Примечание 2 12 3 2 3" xfId="1103"/>
    <cellStyle name="Примечание 2 12 3 3" xfId="1104"/>
    <cellStyle name="Примечание 2 12 3 3 2" xfId="1105"/>
    <cellStyle name="Примечание 2 12 3 3 3" xfId="1106"/>
    <cellStyle name="Примечание 2 12 3 4" xfId="1107"/>
    <cellStyle name="Примечание 2 12 3 4 2" xfId="1108"/>
    <cellStyle name="Примечание 2 12 3 4 3" xfId="1109"/>
    <cellStyle name="Примечание 2 12 3 5" xfId="1110"/>
    <cellStyle name="Примечание 2 12 3 6" xfId="1111"/>
    <cellStyle name="Примечание 2 12 4" xfId="1112"/>
    <cellStyle name="Примечание 2 12 4 2" xfId="1113"/>
    <cellStyle name="Примечание 2 12 4 2 2" xfId="1114"/>
    <cellStyle name="Примечание 2 12 4 2 3" xfId="1115"/>
    <cellStyle name="Примечание 2 12 4 3" xfId="1116"/>
    <cellStyle name="Примечание 2 12 4 3 2" xfId="1117"/>
    <cellStyle name="Примечание 2 12 4 3 3" xfId="1118"/>
    <cellStyle name="Примечание 2 12 4 4" xfId="1119"/>
    <cellStyle name="Примечание 2 12 4 4 2" xfId="1120"/>
    <cellStyle name="Примечание 2 12 4 4 3" xfId="1121"/>
    <cellStyle name="Примечание 2 12 4 5" xfId="1122"/>
    <cellStyle name="Примечание 2 12 4 6" xfId="1123"/>
    <cellStyle name="Примечание 2 12 5" xfId="1124"/>
    <cellStyle name="Примечание 2 12 5 2" xfId="1125"/>
    <cellStyle name="Примечание 2 12 5 3" xfId="1126"/>
    <cellStyle name="Примечание 2 12 6" xfId="1127"/>
    <cellStyle name="Примечание 2 12 6 2" xfId="1128"/>
    <cellStyle name="Примечание 2 12 6 3" xfId="1129"/>
    <cellStyle name="Примечание 2 12 7" xfId="1130"/>
    <cellStyle name="Примечание 2 12 7 2" xfId="1131"/>
    <cellStyle name="Примечание 2 12 7 3" xfId="1132"/>
    <cellStyle name="Примечание 2 12 8" xfId="1133"/>
    <cellStyle name="Примечание 2 12 9" xfId="1134"/>
    <cellStyle name="Примечание 2 13" xfId="1135"/>
    <cellStyle name="Примечание 2 13 2" xfId="1136"/>
    <cellStyle name="Примечание 2 13 2 2" xfId="1137"/>
    <cellStyle name="Примечание 2 13 2 2 2" xfId="1138"/>
    <cellStyle name="Примечание 2 13 2 2 3" xfId="1139"/>
    <cellStyle name="Примечание 2 13 2 3" xfId="1140"/>
    <cellStyle name="Примечание 2 13 2 3 2" xfId="1141"/>
    <cellStyle name="Примечание 2 13 2 3 3" xfId="1142"/>
    <cellStyle name="Примечание 2 13 2 4" xfId="1143"/>
    <cellStyle name="Примечание 2 13 2 4 2" xfId="1144"/>
    <cellStyle name="Примечание 2 13 2 4 3" xfId="1145"/>
    <cellStyle name="Примечание 2 13 2 5" xfId="1146"/>
    <cellStyle name="Примечание 2 13 2 6" xfId="1147"/>
    <cellStyle name="Примечание 2 13 3" xfId="1148"/>
    <cellStyle name="Примечание 2 13 3 2" xfId="1149"/>
    <cellStyle name="Примечание 2 13 3 2 2" xfId="1150"/>
    <cellStyle name="Примечание 2 13 3 2 3" xfId="1151"/>
    <cellStyle name="Примечание 2 13 3 3" xfId="1152"/>
    <cellStyle name="Примечание 2 13 3 3 2" xfId="1153"/>
    <cellStyle name="Примечание 2 13 3 3 3" xfId="1154"/>
    <cellStyle name="Примечание 2 13 3 4" xfId="1155"/>
    <cellStyle name="Примечание 2 13 3 4 2" xfId="1156"/>
    <cellStyle name="Примечание 2 13 3 4 3" xfId="1157"/>
    <cellStyle name="Примечание 2 13 3 5" xfId="1158"/>
    <cellStyle name="Примечание 2 13 3 6" xfId="1159"/>
    <cellStyle name="Примечание 2 13 4" xfId="1160"/>
    <cellStyle name="Примечание 2 13 4 2" xfId="1161"/>
    <cellStyle name="Примечание 2 13 4 2 2" xfId="1162"/>
    <cellStyle name="Примечание 2 13 4 2 3" xfId="1163"/>
    <cellStyle name="Примечание 2 13 4 3" xfId="1164"/>
    <cellStyle name="Примечание 2 13 4 3 2" xfId="1165"/>
    <cellStyle name="Примечание 2 13 4 3 3" xfId="1166"/>
    <cellStyle name="Примечание 2 13 4 4" xfId="1167"/>
    <cellStyle name="Примечание 2 13 4 4 2" xfId="1168"/>
    <cellStyle name="Примечание 2 13 4 4 3" xfId="1169"/>
    <cellStyle name="Примечание 2 13 4 5" xfId="1170"/>
    <cellStyle name="Примечание 2 13 4 6" xfId="1171"/>
    <cellStyle name="Примечание 2 13 5" xfId="1172"/>
    <cellStyle name="Примечание 2 13 5 2" xfId="1173"/>
    <cellStyle name="Примечание 2 13 5 3" xfId="1174"/>
    <cellStyle name="Примечание 2 13 6" xfId="1175"/>
    <cellStyle name="Примечание 2 13 6 2" xfId="1176"/>
    <cellStyle name="Примечание 2 13 6 3" xfId="1177"/>
    <cellStyle name="Примечание 2 13 7" xfId="1178"/>
    <cellStyle name="Примечание 2 13 7 2" xfId="1179"/>
    <cellStyle name="Примечание 2 13 7 3" xfId="1180"/>
    <cellStyle name="Примечание 2 13 8" xfId="1181"/>
    <cellStyle name="Примечание 2 13 9" xfId="1182"/>
    <cellStyle name="Примечание 2 14" xfId="1183"/>
    <cellStyle name="Примечание 2 14 2" xfId="1184"/>
    <cellStyle name="Примечание 2 14 2 2" xfId="1185"/>
    <cellStyle name="Примечание 2 14 2 3" xfId="1186"/>
    <cellStyle name="Примечание 2 14 3" xfId="1187"/>
    <cellStyle name="Примечание 2 14 3 2" xfId="1188"/>
    <cellStyle name="Примечание 2 14 3 3" xfId="1189"/>
    <cellStyle name="Примечание 2 14 4" xfId="1190"/>
    <cellStyle name="Примечание 2 14 4 2" xfId="1191"/>
    <cellStyle name="Примечание 2 14 4 3" xfId="1192"/>
    <cellStyle name="Примечание 2 14 5" xfId="1193"/>
    <cellStyle name="Примечание 2 14 6" xfId="1194"/>
    <cellStyle name="Примечание 2 15" xfId="1195"/>
    <cellStyle name="Примечание 2 15 2" xfId="1196"/>
    <cellStyle name="Примечание 2 15 2 2" xfId="1197"/>
    <cellStyle name="Примечание 2 15 2 3" xfId="1198"/>
    <cellStyle name="Примечание 2 15 3" xfId="1199"/>
    <cellStyle name="Примечание 2 15 3 2" xfId="1200"/>
    <cellStyle name="Примечание 2 15 3 3" xfId="1201"/>
    <cellStyle name="Примечание 2 15 4" xfId="1202"/>
    <cellStyle name="Примечание 2 15 4 2" xfId="1203"/>
    <cellStyle name="Примечание 2 15 4 3" xfId="1204"/>
    <cellStyle name="Примечание 2 15 5" xfId="1205"/>
    <cellStyle name="Примечание 2 15 6" xfId="1206"/>
    <cellStyle name="Примечание 2 16" xfId="1207"/>
    <cellStyle name="Примечание 2 16 2" xfId="1208"/>
    <cellStyle name="Примечание 2 16 2 2" xfId="1209"/>
    <cellStyle name="Примечание 2 16 2 3" xfId="1210"/>
    <cellStyle name="Примечание 2 16 3" xfId="1211"/>
    <cellStyle name="Примечание 2 16 3 2" xfId="1212"/>
    <cellStyle name="Примечание 2 16 3 3" xfId="1213"/>
    <cellStyle name="Примечание 2 16 4" xfId="1214"/>
    <cellStyle name="Примечание 2 16 4 2" xfId="1215"/>
    <cellStyle name="Примечание 2 16 4 3" xfId="1216"/>
    <cellStyle name="Примечание 2 16 5" xfId="1217"/>
    <cellStyle name="Примечание 2 16 6" xfId="1218"/>
    <cellStyle name="Примечание 2 17" xfId="1219"/>
    <cellStyle name="Примечание 2 17 2" xfId="1220"/>
    <cellStyle name="Примечание 2 17 3" xfId="1221"/>
    <cellStyle name="Примечание 2 18" xfId="1222"/>
    <cellStyle name="Примечание 2 18 2" xfId="1223"/>
    <cellStyle name="Примечание 2 18 3" xfId="1224"/>
    <cellStyle name="Примечание 2 19" xfId="1225"/>
    <cellStyle name="Примечание 2 19 2" xfId="1226"/>
    <cellStyle name="Примечание 2 19 3" xfId="1227"/>
    <cellStyle name="Примечание 2 2" xfId="1228"/>
    <cellStyle name="Примечание 2 2 2" xfId="1229"/>
    <cellStyle name="Примечание 2 2 2 2" xfId="1230"/>
    <cellStyle name="Примечание 2 2 2 2 2" xfId="1231"/>
    <cellStyle name="Примечание 2 2 2 2 3" xfId="1232"/>
    <cellStyle name="Примечание 2 2 2 3" xfId="1233"/>
    <cellStyle name="Примечание 2 2 2 3 2" xfId="1234"/>
    <cellStyle name="Примечание 2 2 2 3 3" xfId="1235"/>
    <cellStyle name="Примечание 2 2 2 4" xfId="1236"/>
    <cellStyle name="Примечание 2 2 2 4 2" xfId="1237"/>
    <cellStyle name="Примечание 2 2 2 4 3" xfId="1238"/>
    <cellStyle name="Примечание 2 2 2 5" xfId="1239"/>
    <cellStyle name="Примечание 2 2 2 6" xfId="1240"/>
    <cellStyle name="Примечание 2 2 3" xfId="1241"/>
    <cellStyle name="Примечание 2 2 3 2" xfId="1242"/>
    <cellStyle name="Примечание 2 2 3 2 2" xfId="1243"/>
    <cellStyle name="Примечание 2 2 3 2 3" xfId="1244"/>
    <cellStyle name="Примечание 2 2 3 3" xfId="1245"/>
    <cellStyle name="Примечание 2 2 3 3 2" xfId="1246"/>
    <cellStyle name="Примечание 2 2 3 3 3" xfId="1247"/>
    <cellStyle name="Примечание 2 2 3 4" xfId="1248"/>
    <cellStyle name="Примечание 2 2 3 4 2" xfId="1249"/>
    <cellStyle name="Примечание 2 2 3 4 3" xfId="1250"/>
    <cellStyle name="Примечание 2 2 3 5" xfId="1251"/>
    <cellStyle name="Примечание 2 2 3 6" xfId="1252"/>
    <cellStyle name="Примечание 2 2 4" xfId="1253"/>
    <cellStyle name="Примечание 2 2 4 2" xfId="1254"/>
    <cellStyle name="Примечание 2 2 4 2 2" xfId="1255"/>
    <cellStyle name="Примечание 2 2 4 2 3" xfId="1256"/>
    <cellStyle name="Примечание 2 2 4 3" xfId="1257"/>
    <cellStyle name="Примечание 2 2 4 3 2" xfId="1258"/>
    <cellStyle name="Примечание 2 2 4 3 3" xfId="1259"/>
    <cellStyle name="Примечание 2 2 4 4" xfId="1260"/>
    <cellStyle name="Примечание 2 2 4 4 2" xfId="1261"/>
    <cellStyle name="Примечание 2 2 4 4 3" xfId="1262"/>
    <cellStyle name="Примечание 2 2 4 5" xfId="1263"/>
    <cellStyle name="Примечание 2 2 4 6" xfId="1264"/>
    <cellStyle name="Примечание 2 2 5" xfId="1265"/>
    <cellStyle name="Примечание 2 2 5 2" xfId="1266"/>
    <cellStyle name="Примечание 2 2 5 3" xfId="1267"/>
    <cellStyle name="Примечание 2 2 6" xfId="1268"/>
    <cellStyle name="Примечание 2 2 6 2" xfId="1269"/>
    <cellStyle name="Примечание 2 2 6 3" xfId="1270"/>
    <cellStyle name="Примечание 2 2 7" xfId="1271"/>
    <cellStyle name="Примечание 2 2 7 2" xfId="1272"/>
    <cellStyle name="Примечание 2 2 7 3" xfId="1273"/>
    <cellStyle name="Примечание 2 2 8" xfId="1274"/>
    <cellStyle name="Примечание 2 2 9" xfId="1275"/>
    <cellStyle name="Примечание 2 20" xfId="1276"/>
    <cellStyle name="Примечание 2 21" xfId="1277"/>
    <cellStyle name="Примечание 2 3" xfId="1278"/>
    <cellStyle name="Примечание 2 3 2" xfId="1279"/>
    <cellStyle name="Примечание 2 3 2 2" xfId="1280"/>
    <cellStyle name="Примечание 2 3 2 2 2" xfId="1281"/>
    <cellStyle name="Примечание 2 3 2 2 3" xfId="1282"/>
    <cellStyle name="Примечание 2 3 2 3" xfId="1283"/>
    <cellStyle name="Примечание 2 3 2 3 2" xfId="1284"/>
    <cellStyle name="Примечание 2 3 2 3 3" xfId="1285"/>
    <cellStyle name="Примечание 2 3 2 4" xfId="1286"/>
    <cellStyle name="Примечание 2 3 2 4 2" xfId="1287"/>
    <cellStyle name="Примечание 2 3 2 4 3" xfId="1288"/>
    <cellStyle name="Примечание 2 3 2 5" xfId="1289"/>
    <cellStyle name="Примечание 2 3 2 6" xfId="1290"/>
    <cellStyle name="Примечание 2 3 3" xfId="1291"/>
    <cellStyle name="Примечание 2 3 3 2" xfId="1292"/>
    <cellStyle name="Примечание 2 3 3 2 2" xfId="1293"/>
    <cellStyle name="Примечание 2 3 3 2 3" xfId="1294"/>
    <cellStyle name="Примечание 2 3 3 3" xfId="1295"/>
    <cellStyle name="Примечание 2 3 3 3 2" xfId="1296"/>
    <cellStyle name="Примечание 2 3 3 3 3" xfId="1297"/>
    <cellStyle name="Примечание 2 3 3 4" xfId="1298"/>
    <cellStyle name="Примечание 2 3 3 4 2" xfId="1299"/>
    <cellStyle name="Примечание 2 3 3 4 3" xfId="1300"/>
    <cellStyle name="Примечание 2 3 3 5" xfId="1301"/>
    <cellStyle name="Примечание 2 3 3 6" xfId="1302"/>
    <cellStyle name="Примечание 2 3 4" xfId="1303"/>
    <cellStyle name="Примечание 2 3 4 2" xfId="1304"/>
    <cellStyle name="Примечание 2 3 4 2 2" xfId="1305"/>
    <cellStyle name="Примечание 2 3 4 2 3" xfId="1306"/>
    <cellStyle name="Примечание 2 3 4 3" xfId="1307"/>
    <cellStyle name="Примечание 2 3 4 3 2" xfId="1308"/>
    <cellStyle name="Примечание 2 3 4 3 3" xfId="1309"/>
    <cellStyle name="Примечание 2 3 4 4" xfId="1310"/>
    <cellStyle name="Примечание 2 3 4 4 2" xfId="1311"/>
    <cellStyle name="Примечание 2 3 4 4 3" xfId="1312"/>
    <cellStyle name="Примечание 2 3 4 5" xfId="1313"/>
    <cellStyle name="Примечание 2 3 4 6" xfId="1314"/>
    <cellStyle name="Примечание 2 3 5" xfId="1315"/>
    <cellStyle name="Примечание 2 3 5 2" xfId="1316"/>
    <cellStyle name="Примечание 2 3 5 3" xfId="1317"/>
    <cellStyle name="Примечание 2 3 6" xfId="1318"/>
    <cellStyle name="Примечание 2 3 6 2" xfId="1319"/>
    <cellStyle name="Примечание 2 3 6 3" xfId="1320"/>
    <cellStyle name="Примечание 2 3 7" xfId="1321"/>
    <cellStyle name="Примечание 2 3 7 2" xfId="1322"/>
    <cellStyle name="Примечание 2 3 7 3" xfId="1323"/>
    <cellStyle name="Примечание 2 3 8" xfId="1324"/>
    <cellStyle name="Примечание 2 3 9" xfId="1325"/>
    <cellStyle name="Примечание 2 4" xfId="1326"/>
    <cellStyle name="Примечание 2 4 10" xfId="1327"/>
    <cellStyle name="Примечание 2 4 10 2" xfId="1328"/>
    <cellStyle name="Примечание 2 4 10 3" xfId="1329"/>
    <cellStyle name="Примечание 2 4 11" xfId="1330"/>
    <cellStyle name="Примечание 2 4 12" xfId="1331"/>
    <cellStyle name="Примечание 2 4 2" xfId="1332"/>
    <cellStyle name="Примечание 2 4 2 2" xfId="1333"/>
    <cellStyle name="Примечание 2 4 2 2 2" xfId="1334"/>
    <cellStyle name="Примечание 2 4 2 2 2 2" xfId="1335"/>
    <cellStyle name="Примечание 2 4 2 2 2 3" xfId="1336"/>
    <cellStyle name="Примечание 2 4 2 2 3" xfId="1337"/>
    <cellStyle name="Примечание 2 4 2 2 3 2" xfId="1338"/>
    <cellStyle name="Примечание 2 4 2 2 3 3" xfId="1339"/>
    <cellStyle name="Примечание 2 4 2 2 4" xfId="1340"/>
    <cellStyle name="Примечание 2 4 2 2 4 2" xfId="1341"/>
    <cellStyle name="Примечание 2 4 2 2 4 3" xfId="1342"/>
    <cellStyle name="Примечание 2 4 2 2 5" xfId="1343"/>
    <cellStyle name="Примечание 2 4 2 2 6" xfId="1344"/>
    <cellStyle name="Примечание 2 4 2 3" xfId="1345"/>
    <cellStyle name="Примечание 2 4 2 3 2" xfId="1346"/>
    <cellStyle name="Примечание 2 4 2 3 2 2" xfId="1347"/>
    <cellStyle name="Примечание 2 4 2 3 2 3" xfId="1348"/>
    <cellStyle name="Примечание 2 4 2 3 3" xfId="1349"/>
    <cellStyle name="Примечание 2 4 2 3 3 2" xfId="1350"/>
    <cellStyle name="Примечание 2 4 2 3 3 3" xfId="1351"/>
    <cellStyle name="Примечание 2 4 2 3 4" xfId="1352"/>
    <cellStyle name="Примечание 2 4 2 3 4 2" xfId="1353"/>
    <cellStyle name="Примечание 2 4 2 3 4 3" xfId="1354"/>
    <cellStyle name="Примечание 2 4 2 3 5" xfId="1355"/>
    <cellStyle name="Примечание 2 4 2 3 6" xfId="1356"/>
    <cellStyle name="Примечание 2 4 2 4" xfId="1357"/>
    <cellStyle name="Примечание 2 4 2 4 2" xfId="1358"/>
    <cellStyle name="Примечание 2 4 2 4 2 2" xfId="1359"/>
    <cellStyle name="Примечание 2 4 2 4 2 3" xfId="1360"/>
    <cellStyle name="Примечание 2 4 2 4 3" xfId="1361"/>
    <cellStyle name="Примечание 2 4 2 4 3 2" xfId="1362"/>
    <cellStyle name="Примечание 2 4 2 4 3 3" xfId="1363"/>
    <cellStyle name="Примечание 2 4 2 4 4" xfId="1364"/>
    <cellStyle name="Примечание 2 4 2 4 4 2" xfId="1365"/>
    <cellStyle name="Примечание 2 4 2 4 4 3" xfId="1366"/>
    <cellStyle name="Примечание 2 4 2 4 5" xfId="1367"/>
    <cellStyle name="Примечание 2 4 2 4 6" xfId="1368"/>
    <cellStyle name="Примечание 2 4 2 5" xfId="1369"/>
    <cellStyle name="Примечание 2 4 2 5 2" xfId="1370"/>
    <cellStyle name="Примечание 2 4 2 5 3" xfId="1371"/>
    <cellStyle name="Примечание 2 4 2 6" xfId="1372"/>
    <cellStyle name="Примечание 2 4 2 6 2" xfId="1373"/>
    <cellStyle name="Примечание 2 4 2 6 3" xfId="1374"/>
    <cellStyle name="Примечание 2 4 2 7" xfId="1375"/>
    <cellStyle name="Примечание 2 4 2 7 2" xfId="1376"/>
    <cellStyle name="Примечание 2 4 2 7 3" xfId="1377"/>
    <cellStyle name="Примечание 2 4 2 8" xfId="1378"/>
    <cellStyle name="Примечание 2 4 2 9" xfId="1379"/>
    <cellStyle name="Примечание 2 4 3" xfId="1380"/>
    <cellStyle name="Примечание 2 4 3 2" xfId="1381"/>
    <cellStyle name="Примечание 2 4 3 2 2" xfId="1382"/>
    <cellStyle name="Примечание 2 4 3 2 2 2" xfId="1383"/>
    <cellStyle name="Примечание 2 4 3 2 2 3" xfId="1384"/>
    <cellStyle name="Примечание 2 4 3 2 3" xfId="1385"/>
    <cellStyle name="Примечание 2 4 3 2 3 2" xfId="1386"/>
    <cellStyle name="Примечание 2 4 3 2 3 3" xfId="1387"/>
    <cellStyle name="Примечание 2 4 3 2 4" xfId="1388"/>
    <cellStyle name="Примечание 2 4 3 2 4 2" xfId="1389"/>
    <cellStyle name="Примечание 2 4 3 2 4 3" xfId="1390"/>
    <cellStyle name="Примечание 2 4 3 2 5" xfId="1391"/>
    <cellStyle name="Примечание 2 4 3 2 6" xfId="1392"/>
    <cellStyle name="Примечание 2 4 3 3" xfId="1393"/>
    <cellStyle name="Примечание 2 4 3 3 2" xfId="1394"/>
    <cellStyle name="Примечание 2 4 3 3 2 2" xfId="1395"/>
    <cellStyle name="Примечание 2 4 3 3 2 3" xfId="1396"/>
    <cellStyle name="Примечание 2 4 3 3 3" xfId="1397"/>
    <cellStyle name="Примечание 2 4 3 3 3 2" xfId="1398"/>
    <cellStyle name="Примечание 2 4 3 3 3 3" xfId="1399"/>
    <cellStyle name="Примечание 2 4 3 3 4" xfId="1400"/>
    <cellStyle name="Примечание 2 4 3 3 4 2" xfId="1401"/>
    <cellStyle name="Примечание 2 4 3 3 4 3" xfId="1402"/>
    <cellStyle name="Примечание 2 4 3 3 5" xfId="1403"/>
    <cellStyle name="Примечание 2 4 3 3 6" xfId="1404"/>
    <cellStyle name="Примечание 2 4 3 4" xfId="1405"/>
    <cellStyle name="Примечание 2 4 3 4 2" xfId="1406"/>
    <cellStyle name="Примечание 2 4 3 4 2 2" xfId="1407"/>
    <cellStyle name="Примечание 2 4 3 4 2 3" xfId="1408"/>
    <cellStyle name="Примечание 2 4 3 4 3" xfId="1409"/>
    <cellStyle name="Примечание 2 4 3 4 3 2" xfId="1410"/>
    <cellStyle name="Примечание 2 4 3 4 3 3" xfId="1411"/>
    <cellStyle name="Примечание 2 4 3 4 4" xfId="1412"/>
    <cellStyle name="Примечание 2 4 3 4 4 2" xfId="1413"/>
    <cellStyle name="Примечание 2 4 3 4 4 3" xfId="1414"/>
    <cellStyle name="Примечание 2 4 3 4 5" xfId="1415"/>
    <cellStyle name="Примечание 2 4 3 4 6" xfId="1416"/>
    <cellStyle name="Примечание 2 4 3 5" xfId="1417"/>
    <cellStyle name="Примечание 2 4 3 5 2" xfId="1418"/>
    <cellStyle name="Примечание 2 4 3 5 3" xfId="1419"/>
    <cellStyle name="Примечание 2 4 3 6" xfId="1420"/>
    <cellStyle name="Примечание 2 4 3 6 2" xfId="1421"/>
    <cellStyle name="Примечание 2 4 3 6 3" xfId="1422"/>
    <cellStyle name="Примечание 2 4 3 7" xfId="1423"/>
    <cellStyle name="Примечание 2 4 3 7 2" xfId="1424"/>
    <cellStyle name="Примечание 2 4 3 7 3" xfId="1425"/>
    <cellStyle name="Примечание 2 4 3 8" xfId="1426"/>
    <cellStyle name="Примечание 2 4 3 9" xfId="1427"/>
    <cellStyle name="Примечание 2 4 4" xfId="1428"/>
    <cellStyle name="Примечание 2 4 4 2" xfId="1429"/>
    <cellStyle name="Примечание 2 4 4 2 2" xfId="1430"/>
    <cellStyle name="Примечание 2 4 4 2 2 2" xfId="1431"/>
    <cellStyle name="Примечание 2 4 4 2 2 3" xfId="1432"/>
    <cellStyle name="Примечание 2 4 4 2 3" xfId="1433"/>
    <cellStyle name="Примечание 2 4 4 2 3 2" xfId="1434"/>
    <cellStyle name="Примечание 2 4 4 2 3 3" xfId="1435"/>
    <cellStyle name="Примечание 2 4 4 2 4" xfId="1436"/>
    <cellStyle name="Примечание 2 4 4 2 4 2" xfId="1437"/>
    <cellStyle name="Примечание 2 4 4 2 4 3" xfId="1438"/>
    <cellStyle name="Примечание 2 4 4 2 5" xfId="1439"/>
    <cellStyle name="Примечание 2 4 4 2 6" xfId="1440"/>
    <cellStyle name="Примечание 2 4 4 3" xfId="1441"/>
    <cellStyle name="Примечание 2 4 4 3 2" xfId="1442"/>
    <cellStyle name="Примечание 2 4 4 3 2 2" xfId="1443"/>
    <cellStyle name="Примечание 2 4 4 3 2 3" xfId="1444"/>
    <cellStyle name="Примечание 2 4 4 3 3" xfId="1445"/>
    <cellStyle name="Примечание 2 4 4 3 3 2" xfId="1446"/>
    <cellStyle name="Примечание 2 4 4 3 3 3" xfId="1447"/>
    <cellStyle name="Примечание 2 4 4 3 4" xfId="1448"/>
    <cellStyle name="Примечание 2 4 4 3 4 2" xfId="1449"/>
    <cellStyle name="Примечание 2 4 4 3 4 3" xfId="1450"/>
    <cellStyle name="Примечание 2 4 4 3 5" xfId="1451"/>
    <cellStyle name="Примечание 2 4 4 3 6" xfId="1452"/>
    <cellStyle name="Примечание 2 4 4 4" xfId="1453"/>
    <cellStyle name="Примечание 2 4 4 4 2" xfId="1454"/>
    <cellStyle name="Примечание 2 4 4 4 2 2" xfId="1455"/>
    <cellStyle name="Примечание 2 4 4 4 2 3" xfId="1456"/>
    <cellStyle name="Примечание 2 4 4 4 3" xfId="1457"/>
    <cellStyle name="Примечание 2 4 4 4 3 2" xfId="1458"/>
    <cellStyle name="Примечание 2 4 4 4 3 3" xfId="1459"/>
    <cellStyle name="Примечание 2 4 4 4 4" xfId="1460"/>
    <cellStyle name="Примечание 2 4 4 4 4 2" xfId="1461"/>
    <cellStyle name="Примечание 2 4 4 4 4 3" xfId="1462"/>
    <cellStyle name="Примечание 2 4 4 4 5" xfId="1463"/>
    <cellStyle name="Примечание 2 4 4 4 6" xfId="1464"/>
    <cellStyle name="Примечание 2 4 4 5" xfId="1465"/>
    <cellStyle name="Примечание 2 4 4 5 2" xfId="1466"/>
    <cellStyle name="Примечание 2 4 4 5 3" xfId="1467"/>
    <cellStyle name="Примечание 2 4 4 6" xfId="1468"/>
    <cellStyle name="Примечание 2 4 4 6 2" xfId="1469"/>
    <cellStyle name="Примечание 2 4 4 6 3" xfId="1470"/>
    <cellStyle name="Примечание 2 4 4 7" xfId="1471"/>
    <cellStyle name="Примечание 2 4 4 7 2" xfId="1472"/>
    <cellStyle name="Примечание 2 4 4 7 3" xfId="1473"/>
    <cellStyle name="Примечание 2 4 4 8" xfId="1474"/>
    <cellStyle name="Примечание 2 4 4 9" xfId="1475"/>
    <cellStyle name="Примечание 2 4 5" xfId="1476"/>
    <cellStyle name="Примечание 2 4 5 2" xfId="1477"/>
    <cellStyle name="Примечание 2 4 5 2 2" xfId="1478"/>
    <cellStyle name="Примечание 2 4 5 2 3" xfId="1479"/>
    <cellStyle name="Примечание 2 4 5 3" xfId="1480"/>
    <cellStyle name="Примечание 2 4 5 3 2" xfId="1481"/>
    <cellStyle name="Примечание 2 4 5 3 3" xfId="1482"/>
    <cellStyle name="Примечание 2 4 5 4" xfId="1483"/>
    <cellStyle name="Примечание 2 4 5 4 2" xfId="1484"/>
    <cellStyle name="Примечание 2 4 5 4 3" xfId="1485"/>
    <cellStyle name="Примечание 2 4 5 5" xfId="1486"/>
    <cellStyle name="Примечание 2 4 5 6" xfId="1487"/>
    <cellStyle name="Примечание 2 4 6" xfId="1488"/>
    <cellStyle name="Примечание 2 4 6 2" xfId="1489"/>
    <cellStyle name="Примечание 2 4 6 2 2" xfId="1490"/>
    <cellStyle name="Примечание 2 4 6 2 3" xfId="1491"/>
    <cellStyle name="Примечание 2 4 6 3" xfId="1492"/>
    <cellStyle name="Примечание 2 4 6 3 2" xfId="1493"/>
    <cellStyle name="Примечание 2 4 6 3 3" xfId="1494"/>
    <cellStyle name="Примечание 2 4 6 4" xfId="1495"/>
    <cellStyle name="Примечание 2 4 6 4 2" xfId="1496"/>
    <cellStyle name="Примечание 2 4 6 4 3" xfId="1497"/>
    <cellStyle name="Примечание 2 4 6 5" xfId="1498"/>
    <cellStyle name="Примечание 2 4 6 6" xfId="1499"/>
    <cellStyle name="Примечание 2 4 7" xfId="1500"/>
    <cellStyle name="Примечание 2 4 7 2" xfId="1501"/>
    <cellStyle name="Примечание 2 4 7 2 2" xfId="1502"/>
    <cellStyle name="Примечание 2 4 7 2 3" xfId="1503"/>
    <cellStyle name="Примечание 2 4 7 3" xfId="1504"/>
    <cellStyle name="Примечание 2 4 7 3 2" xfId="1505"/>
    <cellStyle name="Примечание 2 4 7 3 3" xfId="1506"/>
    <cellStyle name="Примечание 2 4 7 4" xfId="1507"/>
    <cellStyle name="Примечание 2 4 7 4 2" xfId="1508"/>
    <cellStyle name="Примечание 2 4 7 4 3" xfId="1509"/>
    <cellStyle name="Примечание 2 4 7 5" xfId="1510"/>
    <cellStyle name="Примечание 2 4 7 6" xfId="1511"/>
    <cellStyle name="Примечание 2 4 8" xfId="1512"/>
    <cellStyle name="Примечание 2 4 8 2" xfId="1513"/>
    <cellStyle name="Примечание 2 4 8 3" xfId="1514"/>
    <cellStyle name="Примечание 2 4 9" xfId="1515"/>
    <cellStyle name="Примечание 2 4 9 2" xfId="1516"/>
    <cellStyle name="Примечание 2 4 9 3" xfId="1517"/>
    <cellStyle name="Примечание 2 5" xfId="1518"/>
    <cellStyle name="Примечание 2 5 10" xfId="1519"/>
    <cellStyle name="Примечание 2 5 10 2" xfId="1520"/>
    <cellStyle name="Примечание 2 5 10 3" xfId="1521"/>
    <cellStyle name="Примечание 2 5 11" xfId="1522"/>
    <cellStyle name="Примечание 2 5 12" xfId="1523"/>
    <cellStyle name="Примечание 2 5 2" xfId="1524"/>
    <cellStyle name="Примечание 2 5 2 2" xfId="1525"/>
    <cellStyle name="Примечание 2 5 2 2 2" xfId="1526"/>
    <cellStyle name="Примечание 2 5 2 2 2 2" xfId="1527"/>
    <cellStyle name="Примечание 2 5 2 2 2 3" xfId="1528"/>
    <cellStyle name="Примечание 2 5 2 2 3" xfId="1529"/>
    <cellStyle name="Примечание 2 5 2 2 3 2" xfId="1530"/>
    <cellStyle name="Примечание 2 5 2 2 3 3" xfId="1531"/>
    <cellStyle name="Примечание 2 5 2 2 4" xfId="1532"/>
    <cellStyle name="Примечание 2 5 2 2 4 2" xfId="1533"/>
    <cellStyle name="Примечание 2 5 2 2 4 3" xfId="1534"/>
    <cellStyle name="Примечание 2 5 2 2 5" xfId="1535"/>
    <cellStyle name="Примечание 2 5 2 2 6" xfId="1536"/>
    <cellStyle name="Примечание 2 5 2 3" xfId="1537"/>
    <cellStyle name="Примечание 2 5 2 3 2" xfId="1538"/>
    <cellStyle name="Примечание 2 5 2 3 2 2" xfId="1539"/>
    <cellStyle name="Примечание 2 5 2 3 2 3" xfId="1540"/>
    <cellStyle name="Примечание 2 5 2 3 3" xfId="1541"/>
    <cellStyle name="Примечание 2 5 2 3 3 2" xfId="1542"/>
    <cellStyle name="Примечание 2 5 2 3 3 3" xfId="1543"/>
    <cellStyle name="Примечание 2 5 2 3 4" xfId="1544"/>
    <cellStyle name="Примечание 2 5 2 3 4 2" xfId="1545"/>
    <cellStyle name="Примечание 2 5 2 3 4 3" xfId="1546"/>
    <cellStyle name="Примечание 2 5 2 3 5" xfId="1547"/>
    <cellStyle name="Примечание 2 5 2 3 6" xfId="1548"/>
    <cellStyle name="Примечание 2 5 2 4" xfId="1549"/>
    <cellStyle name="Примечание 2 5 2 4 2" xfId="1550"/>
    <cellStyle name="Примечание 2 5 2 4 2 2" xfId="1551"/>
    <cellStyle name="Примечание 2 5 2 4 2 3" xfId="1552"/>
    <cellStyle name="Примечание 2 5 2 4 3" xfId="1553"/>
    <cellStyle name="Примечание 2 5 2 4 3 2" xfId="1554"/>
    <cellStyle name="Примечание 2 5 2 4 3 3" xfId="1555"/>
    <cellStyle name="Примечание 2 5 2 4 4" xfId="1556"/>
    <cellStyle name="Примечание 2 5 2 4 4 2" xfId="1557"/>
    <cellStyle name="Примечание 2 5 2 4 4 3" xfId="1558"/>
    <cellStyle name="Примечание 2 5 2 4 5" xfId="1559"/>
    <cellStyle name="Примечание 2 5 2 4 6" xfId="1560"/>
    <cellStyle name="Примечание 2 5 2 5" xfId="1561"/>
    <cellStyle name="Примечание 2 5 2 5 2" xfId="1562"/>
    <cellStyle name="Примечание 2 5 2 5 3" xfId="1563"/>
    <cellStyle name="Примечание 2 5 2 6" xfId="1564"/>
    <cellStyle name="Примечание 2 5 2 6 2" xfId="1565"/>
    <cellStyle name="Примечание 2 5 2 6 3" xfId="1566"/>
    <cellStyle name="Примечание 2 5 2 7" xfId="1567"/>
    <cellStyle name="Примечание 2 5 2 7 2" xfId="1568"/>
    <cellStyle name="Примечание 2 5 2 7 3" xfId="1569"/>
    <cellStyle name="Примечание 2 5 2 8" xfId="1570"/>
    <cellStyle name="Примечание 2 5 2 9" xfId="1571"/>
    <cellStyle name="Примечание 2 5 3" xfId="1572"/>
    <cellStyle name="Примечание 2 5 3 2" xfId="1573"/>
    <cellStyle name="Примечание 2 5 3 2 2" xfId="1574"/>
    <cellStyle name="Примечание 2 5 3 2 2 2" xfId="1575"/>
    <cellStyle name="Примечание 2 5 3 2 2 3" xfId="1576"/>
    <cellStyle name="Примечание 2 5 3 2 3" xfId="1577"/>
    <cellStyle name="Примечание 2 5 3 2 3 2" xfId="1578"/>
    <cellStyle name="Примечание 2 5 3 2 3 3" xfId="1579"/>
    <cellStyle name="Примечание 2 5 3 2 4" xfId="1580"/>
    <cellStyle name="Примечание 2 5 3 2 4 2" xfId="1581"/>
    <cellStyle name="Примечание 2 5 3 2 4 3" xfId="1582"/>
    <cellStyle name="Примечание 2 5 3 2 5" xfId="1583"/>
    <cellStyle name="Примечание 2 5 3 2 6" xfId="1584"/>
    <cellStyle name="Примечание 2 5 3 3" xfId="1585"/>
    <cellStyle name="Примечание 2 5 3 3 2" xfId="1586"/>
    <cellStyle name="Примечание 2 5 3 3 2 2" xfId="1587"/>
    <cellStyle name="Примечание 2 5 3 3 2 3" xfId="1588"/>
    <cellStyle name="Примечание 2 5 3 3 3" xfId="1589"/>
    <cellStyle name="Примечание 2 5 3 3 3 2" xfId="1590"/>
    <cellStyle name="Примечание 2 5 3 3 3 3" xfId="1591"/>
    <cellStyle name="Примечание 2 5 3 3 4" xfId="1592"/>
    <cellStyle name="Примечание 2 5 3 3 4 2" xfId="1593"/>
    <cellStyle name="Примечание 2 5 3 3 4 3" xfId="1594"/>
    <cellStyle name="Примечание 2 5 3 3 5" xfId="1595"/>
    <cellStyle name="Примечание 2 5 3 3 6" xfId="1596"/>
    <cellStyle name="Примечание 2 5 3 4" xfId="1597"/>
    <cellStyle name="Примечание 2 5 3 4 2" xfId="1598"/>
    <cellStyle name="Примечание 2 5 3 4 2 2" xfId="1599"/>
    <cellStyle name="Примечание 2 5 3 4 2 3" xfId="1600"/>
    <cellStyle name="Примечание 2 5 3 4 3" xfId="1601"/>
    <cellStyle name="Примечание 2 5 3 4 3 2" xfId="1602"/>
    <cellStyle name="Примечание 2 5 3 4 3 3" xfId="1603"/>
    <cellStyle name="Примечание 2 5 3 4 4" xfId="1604"/>
    <cellStyle name="Примечание 2 5 3 4 4 2" xfId="1605"/>
    <cellStyle name="Примечание 2 5 3 4 4 3" xfId="1606"/>
    <cellStyle name="Примечание 2 5 3 4 5" xfId="1607"/>
    <cellStyle name="Примечание 2 5 3 4 6" xfId="1608"/>
    <cellStyle name="Примечание 2 5 3 5" xfId="1609"/>
    <cellStyle name="Примечание 2 5 3 5 2" xfId="1610"/>
    <cellStyle name="Примечание 2 5 3 5 3" xfId="1611"/>
    <cellStyle name="Примечание 2 5 3 6" xfId="1612"/>
    <cellStyle name="Примечание 2 5 3 6 2" xfId="1613"/>
    <cellStyle name="Примечание 2 5 3 6 3" xfId="1614"/>
    <cellStyle name="Примечание 2 5 3 7" xfId="1615"/>
    <cellStyle name="Примечание 2 5 3 7 2" xfId="1616"/>
    <cellStyle name="Примечание 2 5 3 7 3" xfId="1617"/>
    <cellStyle name="Примечание 2 5 3 8" xfId="1618"/>
    <cellStyle name="Примечание 2 5 3 9" xfId="1619"/>
    <cellStyle name="Примечание 2 5 4" xfId="1620"/>
    <cellStyle name="Примечание 2 5 4 2" xfId="1621"/>
    <cellStyle name="Примечание 2 5 4 2 2" xfId="1622"/>
    <cellStyle name="Примечание 2 5 4 2 2 2" xfId="1623"/>
    <cellStyle name="Примечание 2 5 4 2 2 3" xfId="1624"/>
    <cellStyle name="Примечание 2 5 4 2 3" xfId="1625"/>
    <cellStyle name="Примечание 2 5 4 2 3 2" xfId="1626"/>
    <cellStyle name="Примечание 2 5 4 2 3 3" xfId="1627"/>
    <cellStyle name="Примечание 2 5 4 2 4" xfId="1628"/>
    <cellStyle name="Примечание 2 5 4 2 4 2" xfId="1629"/>
    <cellStyle name="Примечание 2 5 4 2 4 3" xfId="1630"/>
    <cellStyle name="Примечание 2 5 4 2 5" xfId="1631"/>
    <cellStyle name="Примечание 2 5 4 2 6" xfId="1632"/>
    <cellStyle name="Примечание 2 5 4 3" xfId="1633"/>
    <cellStyle name="Примечание 2 5 4 3 2" xfId="1634"/>
    <cellStyle name="Примечание 2 5 4 3 2 2" xfId="1635"/>
    <cellStyle name="Примечание 2 5 4 3 2 3" xfId="1636"/>
    <cellStyle name="Примечание 2 5 4 3 3" xfId="1637"/>
    <cellStyle name="Примечание 2 5 4 3 3 2" xfId="1638"/>
    <cellStyle name="Примечание 2 5 4 3 3 3" xfId="1639"/>
    <cellStyle name="Примечание 2 5 4 3 4" xfId="1640"/>
    <cellStyle name="Примечание 2 5 4 3 4 2" xfId="1641"/>
    <cellStyle name="Примечание 2 5 4 3 4 3" xfId="1642"/>
    <cellStyle name="Примечание 2 5 4 3 5" xfId="1643"/>
    <cellStyle name="Примечание 2 5 4 3 6" xfId="1644"/>
    <cellStyle name="Примечание 2 5 4 4" xfId="1645"/>
    <cellStyle name="Примечание 2 5 4 4 2" xfId="1646"/>
    <cellStyle name="Примечание 2 5 4 4 2 2" xfId="1647"/>
    <cellStyle name="Примечание 2 5 4 4 2 3" xfId="1648"/>
    <cellStyle name="Примечание 2 5 4 4 3" xfId="1649"/>
    <cellStyle name="Примечание 2 5 4 4 3 2" xfId="1650"/>
    <cellStyle name="Примечание 2 5 4 4 3 3" xfId="1651"/>
    <cellStyle name="Примечание 2 5 4 4 4" xfId="1652"/>
    <cellStyle name="Примечание 2 5 4 4 4 2" xfId="1653"/>
    <cellStyle name="Примечание 2 5 4 4 4 3" xfId="1654"/>
    <cellStyle name="Примечание 2 5 4 4 5" xfId="1655"/>
    <cellStyle name="Примечание 2 5 4 4 6" xfId="1656"/>
    <cellStyle name="Примечание 2 5 4 5" xfId="1657"/>
    <cellStyle name="Примечание 2 5 4 5 2" xfId="1658"/>
    <cellStyle name="Примечание 2 5 4 5 3" xfId="1659"/>
    <cellStyle name="Примечание 2 5 4 6" xfId="1660"/>
    <cellStyle name="Примечание 2 5 4 6 2" xfId="1661"/>
    <cellStyle name="Примечание 2 5 4 6 3" xfId="1662"/>
    <cellStyle name="Примечание 2 5 4 7" xfId="1663"/>
    <cellStyle name="Примечание 2 5 4 7 2" xfId="1664"/>
    <cellStyle name="Примечание 2 5 4 7 3" xfId="1665"/>
    <cellStyle name="Примечание 2 5 4 8" xfId="1666"/>
    <cellStyle name="Примечание 2 5 4 9" xfId="1667"/>
    <cellStyle name="Примечание 2 5 5" xfId="1668"/>
    <cellStyle name="Примечание 2 5 5 2" xfId="1669"/>
    <cellStyle name="Примечание 2 5 5 2 2" xfId="1670"/>
    <cellStyle name="Примечание 2 5 5 2 3" xfId="1671"/>
    <cellStyle name="Примечание 2 5 5 3" xfId="1672"/>
    <cellStyle name="Примечание 2 5 5 3 2" xfId="1673"/>
    <cellStyle name="Примечание 2 5 5 3 3" xfId="1674"/>
    <cellStyle name="Примечание 2 5 5 4" xfId="1675"/>
    <cellStyle name="Примечание 2 5 5 4 2" xfId="1676"/>
    <cellStyle name="Примечание 2 5 5 4 3" xfId="1677"/>
    <cellStyle name="Примечание 2 5 5 5" xfId="1678"/>
    <cellStyle name="Примечание 2 5 5 6" xfId="1679"/>
    <cellStyle name="Примечание 2 5 6" xfId="1680"/>
    <cellStyle name="Примечание 2 5 6 2" xfId="1681"/>
    <cellStyle name="Примечание 2 5 6 2 2" xfId="1682"/>
    <cellStyle name="Примечание 2 5 6 2 3" xfId="1683"/>
    <cellStyle name="Примечание 2 5 6 3" xfId="1684"/>
    <cellStyle name="Примечание 2 5 6 3 2" xfId="1685"/>
    <cellStyle name="Примечание 2 5 6 3 3" xfId="1686"/>
    <cellStyle name="Примечание 2 5 6 4" xfId="1687"/>
    <cellStyle name="Примечание 2 5 6 4 2" xfId="1688"/>
    <cellStyle name="Примечание 2 5 6 4 3" xfId="1689"/>
    <cellStyle name="Примечание 2 5 6 5" xfId="1690"/>
    <cellStyle name="Примечание 2 5 6 6" xfId="1691"/>
    <cellStyle name="Примечание 2 5 7" xfId="1692"/>
    <cellStyle name="Примечание 2 5 7 2" xfId="1693"/>
    <cellStyle name="Примечание 2 5 7 2 2" xfId="1694"/>
    <cellStyle name="Примечание 2 5 7 2 3" xfId="1695"/>
    <cellStyle name="Примечание 2 5 7 3" xfId="1696"/>
    <cellStyle name="Примечание 2 5 7 3 2" xfId="1697"/>
    <cellStyle name="Примечание 2 5 7 3 3" xfId="1698"/>
    <cellStyle name="Примечание 2 5 7 4" xfId="1699"/>
    <cellStyle name="Примечание 2 5 7 4 2" xfId="1700"/>
    <cellStyle name="Примечание 2 5 7 4 3" xfId="1701"/>
    <cellStyle name="Примечание 2 5 7 5" xfId="1702"/>
    <cellStyle name="Примечание 2 5 7 6" xfId="1703"/>
    <cellStyle name="Примечание 2 5 8" xfId="1704"/>
    <cellStyle name="Примечание 2 5 8 2" xfId="1705"/>
    <cellStyle name="Примечание 2 5 8 3" xfId="1706"/>
    <cellStyle name="Примечание 2 5 9" xfId="1707"/>
    <cellStyle name="Примечание 2 5 9 2" xfId="1708"/>
    <cellStyle name="Примечание 2 5 9 3" xfId="1709"/>
    <cellStyle name="Примечание 2 6" xfId="1710"/>
    <cellStyle name="Примечание 2 6 10" xfId="1711"/>
    <cellStyle name="Примечание 2 6 10 2" xfId="1712"/>
    <cellStyle name="Примечание 2 6 10 3" xfId="1713"/>
    <cellStyle name="Примечание 2 6 11" xfId="1714"/>
    <cellStyle name="Примечание 2 6 12" xfId="1715"/>
    <cellStyle name="Примечание 2 6 2" xfId="1716"/>
    <cellStyle name="Примечание 2 6 2 2" xfId="1717"/>
    <cellStyle name="Примечание 2 6 2 2 2" xfId="1718"/>
    <cellStyle name="Примечание 2 6 2 2 2 2" xfId="1719"/>
    <cellStyle name="Примечание 2 6 2 2 2 3" xfId="1720"/>
    <cellStyle name="Примечание 2 6 2 2 3" xfId="1721"/>
    <cellStyle name="Примечание 2 6 2 2 3 2" xfId="1722"/>
    <cellStyle name="Примечание 2 6 2 2 3 3" xfId="1723"/>
    <cellStyle name="Примечание 2 6 2 2 4" xfId="1724"/>
    <cellStyle name="Примечание 2 6 2 2 4 2" xfId="1725"/>
    <cellStyle name="Примечание 2 6 2 2 4 3" xfId="1726"/>
    <cellStyle name="Примечание 2 6 2 2 5" xfId="1727"/>
    <cellStyle name="Примечание 2 6 2 2 6" xfId="1728"/>
    <cellStyle name="Примечание 2 6 2 3" xfId="1729"/>
    <cellStyle name="Примечание 2 6 2 3 2" xfId="1730"/>
    <cellStyle name="Примечание 2 6 2 3 2 2" xfId="1731"/>
    <cellStyle name="Примечание 2 6 2 3 2 3" xfId="1732"/>
    <cellStyle name="Примечание 2 6 2 3 3" xfId="1733"/>
    <cellStyle name="Примечание 2 6 2 3 3 2" xfId="1734"/>
    <cellStyle name="Примечание 2 6 2 3 3 3" xfId="1735"/>
    <cellStyle name="Примечание 2 6 2 3 4" xfId="1736"/>
    <cellStyle name="Примечание 2 6 2 3 4 2" xfId="1737"/>
    <cellStyle name="Примечание 2 6 2 3 4 3" xfId="1738"/>
    <cellStyle name="Примечание 2 6 2 3 5" xfId="1739"/>
    <cellStyle name="Примечание 2 6 2 3 6" xfId="1740"/>
    <cellStyle name="Примечание 2 6 2 4" xfId="1741"/>
    <cellStyle name="Примечание 2 6 2 4 2" xfId="1742"/>
    <cellStyle name="Примечание 2 6 2 4 2 2" xfId="1743"/>
    <cellStyle name="Примечание 2 6 2 4 2 3" xfId="1744"/>
    <cellStyle name="Примечание 2 6 2 4 3" xfId="1745"/>
    <cellStyle name="Примечание 2 6 2 4 3 2" xfId="1746"/>
    <cellStyle name="Примечание 2 6 2 4 3 3" xfId="1747"/>
    <cellStyle name="Примечание 2 6 2 4 4" xfId="1748"/>
    <cellStyle name="Примечание 2 6 2 4 4 2" xfId="1749"/>
    <cellStyle name="Примечание 2 6 2 4 4 3" xfId="1750"/>
    <cellStyle name="Примечание 2 6 2 4 5" xfId="1751"/>
    <cellStyle name="Примечание 2 6 2 4 6" xfId="1752"/>
    <cellStyle name="Примечание 2 6 2 5" xfId="1753"/>
    <cellStyle name="Примечание 2 6 2 5 2" xfId="1754"/>
    <cellStyle name="Примечание 2 6 2 5 3" xfId="1755"/>
    <cellStyle name="Примечание 2 6 2 6" xfId="1756"/>
    <cellStyle name="Примечание 2 6 2 6 2" xfId="1757"/>
    <cellStyle name="Примечание 2 6 2 6 3" xfId="1758"/>
    <cellStyle name="Примечание 2 6 2 7" xfId="1759"/>
    <cellStyle name="Примечание 2 6 2 7 2" xfId="1760"/>
    <cellStyle name="Примечание 2 6 2 7 3" xfId="1761"/>
    <cellStyle name="Примечание 2 6 2 8" xfId="1762"/>
    <cellStyle name="Примечание 2 6 2 9" xfId="1763"/>
    <cellStyle name="Примечание 2 6 3" xfId="1764"/>
    <cellStyle name="Примечание 2 6 3 2" xfId="1765"/>
    <cellStyle name="Примечание 2 6 3 2 2" xfId="1766"/>
    <cellStyle name="Примечание 2 6 3 2 2 2" xfId="1767"/>
    <cellStyle name="Примечание 2 6 3 2 2 3" xfId="1768"/>
    <cellStyle name="Примечание 2 6 3 2 3" xfId="1769"/>
    <cellStyle name="Примечание 2 6 3 2 3 2" xfId="1770"/>
    <cellStyle name="Примечание 2 6 3 2 3 3" xfId="1771"/>
    <cellStyle name="Примечание 2 6 3 2 4" xfId="1772"/>
    <cellStyle name="Примечание 2 6 3 2 4 2" xfId="1773"/>
    <cellStyle name="Примечание 2 6 3 2 4 3" xfId="1774"/>
    <cellStyle name="Примечание 2 6 3 2 5" xfId="1775"/>
    <cellStyle name="Примечание 2 6 3 2 6" xfId="1776"/>
    <cellStyle name="Примечание 2 6 3 3" xfId="1777"/>
    <cellStyle name="Примечание 2 6 3 3 2" xfId="1778"/>
    <cellStyle name="Примечание 2 6 3 3 2 2" xfId="1779"/>
    <cellStyle name="Примечание 2 6 3 3 2 3" xfId="1780"/>
    <cellStyle name="Примечание 2 6 3 3 3" xfId="1781"/>
    <cellStyle name="Примечание 2 6 3 3 3 2" xfId="1782"/>
    <cellStyle name="Примечание 2 6 3 3 3 3" xfId="1783"/>
    <cellStyle name="Примечание 2 6 3 3 4" xfId="1784"/>
    <cellStyle name="Примечание 2 6 3 3 4 2" xfId="1785"/>
    <cellStyle name="Примечание 2 6 3 3 4 3" xfId="1786"/>
    <cellStyle name="Примечание 2 6 3 3 5" xfId="1787"/>
    <cellStyle name="Примечание 2 6 3 3 6" xfId="1788"/>
    <cellStyle name="Примечание 2 6 3 4" xfId="1789"/>
    <cellStyle name="Примечание 2 6 3 4 2" xfId="1790"/>
    <cellStyle name="Примечание 2 6 3 4 2 2" xfId="1791"/>
    <cellStyle name="Примечание 2 6 3 4 2 3" xfId="1792"/>
    <cellStyle name="Примечание 2 6 3 4 3" xfId="1793"/>
    <cellStyle name="Примечание 2 6 3 4 3 2" xfId="1794"/>
    <cellStyle name="Примечание 2 6 3 4 3 3" xfId="1795"/>
    <cellStyle name="Примечание 2 6 3 4 4" xfId="1796"/>
    <cellStyle name="Примечание 2 6 3 4 4 2" xfId="1797"/>
    <cellStyle name="Примечание 2 6 3 4 4 3" xfId="1798"/>
    <cellStyle name="Примечание 2 6 3 4 5" xfId="1799"/>
    <cellStyle name="Примечание 2 6 3 4 6" xfId="1800"/>
    <cellStyle name="Примечание 2 6 3 5" xfId="1801"/>
    <cellStyle name="Примечание 2 6 3 5 2" xfId="1802"/>
    <cellStyle name="Примечание 2 6 3 5 3" xfId="1803"/>
    <cellStyle name="Примечание 2 6 3 6" xfId="1804"/>
    <cellStyle name="Примечание 2 6 3 6 2" xfId="1805"/>
    <cellStyle name="Примечание 2 6 3 6 3" xfId="1806"/>
    <cellStyle name="Примечание 2 6 3 7" xfId="1807"/>
    <cellStyle name="Примечание 2 6 3 7 2" xfId="1808"/>
    <cellStyle name="Примечание 2 6 3 7 3" xfId="1809"/>
    <cellStyle name="Примечание 2 6 3 8" xfId="1810"/>
    <cellStyle name="Примечание 2 6 3 9" xfId="1811"/>
    <cellStyle name="Примечание 2 6 4" xfId="1812"/>
    <cellStyle name="Примечание 2 6 4 2" xfId="1813"/>
    <cellStyle name="Примечание 2 6 4 2 2" xfId="1814"/>
    <cellStyle name="Примечание 2 6 4 2 2 2" xfId="1815"/>
    <cellStyle name="Примечание 2 6 4 2 2 3" xfId="1816"/>
    <cellStyle name="Примечание 2 6 4 2 3" xfId="1817"/>
    <cellStyle name="Примечание 2 6 4 2 3 2" xfId="1818"/>
    <cellStyle name="Примечание 2 6 4 2 3 3" xfId="1819"/>
    <cellStyle name="Примечание 2 6 4 2 4" xfId="1820"/>
    <cellStyle name="Примечание 2 6 4 2 4 2" xfId="1821"/>
    <cellStyle name="Примечание 2 6 4 2 4 3" xfId="1822"/>
    <cellStyle name="Примечание 2 6 4 2 5" xfId="1823"/>
    <cellStyle name="Примечание 2 6 4 2 6" xfId="1824"/>
    <cellStyle name="Примечание 2 6 4 3" xfId="1825"/>
    <cellStyle name="Примечание 2 6 4 3 2" xfId="1826"/>
    <cellStyle name="Примечание 2 6 4 3 2 2" xfId="1827"/>
    <cellStyle name="Примечание 2 6 4 3 2 3" xfId="1828"/>
    <cellStyle name="Примечание 2 6 4 3 3" xfId="1829"/>
    <cellStyle name="Примечание 2 6 4 3 3 2" xfId="1830"/>
    <cellStyle name="Примечание 2 6 4 3 3 3" xfId="1831"/>
    <cellStyle name="Примечание 2 6 4 3 4" xfId="1832"/>
    <cellStyle name="Примечание 2 6 4 3 4 2" xfId="1833"/>
    <cellStyle name="Примечание 2 6 4 3 4 3" xfId="1834"/>
    <cellStyle name="Примечание 2 6 4 3 5" xfId="1835"/>
    <cellStyle name="Примечание 2 6 4 3 6" xfId="1836"/>
    <cellStyle name="Примечание 2 6 4 4" xfId="1837"/>
    <cellStyle name="Примечание 2 6 4 4 2" xfId="1838"/>
    <cellStyle name="Примечание 2 6 4 4 2 2" xfId="1839"/>
    <cellStyle name="Примечание 2 6 4 4 2 3" xfId="1840"/>
    <cellStyle name="Примечание 2 6 4 4 3" xfId="1841"/>
    <cellStyle name="Примечание 2 6 4 4 3 2" xfId="1842"/>
    <cellStyle name="Примечание 2 6 4 4 3 3" xfId="1843"/>
    <cellStyle name="Примечание 2 6 4 4 4" xfId="1844"/>
    <cellStyle name="Примечание 2 6 4 4 4 2" xfId="1845"/>
    <cellStyle name="Примечание 2 6 4 4 4 3" xfId="1846"/>
    <cellStyle name="Примечание 2 6 4 4 5" xfId="1847"/>
    <cellStyle name="Примечание 2 6 4 4 6" xfId="1848"/>
    <cellStyle name="Примечание 2 6 4 5" xfId="1849"/>
    <cellStyle name="Примечание 2 6 4 5 2" xfId="1850"/>
    <cellStyle name="Примечание 2 6 4 5 3" xfId="1851"/>
    <cellStyle name="Примечание 2 6 4 6" xfId="1852"/>
    <cellStyle name="Примечание 2 6 4 6 2" xfId="1853"/>
    <cellStyle name="Примечание 2 6 4 6 3" xfId="1854"/>
    <cellStyle name="Примечание 2 6 4 7" xfId="1855"/>
    <cellStyle name="Примечание 2 6 4 7 2" xfId="1856"/>
    <cellStyle name="Примечание 2 6 4 7 3" xfId="1857"/>
    <cellStyle name="Примечание 2 6 4 8" xfId="1858"/>
    <cellStyle name="Примечание 2 6 4 9" xfId="1859"/>
    <cellStyle name="Примечание 2 6 5" xfId="1860"/>
    <cellStyle name="Примечание 2 6 5 2" xfId="1861"/>
    <cellStyle name="Примечание 2 6 5 2 2" xfId="1862"/>
    <cellStyle name="Примечание 2 6 5 2 3" xfId="1863"/>
    <cellStyle name="Примечание 2 6 5 3" xfId="1864"/>
    <cellStyle name="Примечание 2 6 5 3 2" xfId="1865"/>
    <cellStyle name="Примечание 2 6 5 3 3" xfId="1866"/>
    <cellStyle name="Примечание 2 6 5 4" xfId="1867"/>
    <cellStyle name="Примечание 2 6 5 4 2" xfId="1868"/>
    <cellStyle name="Примечание 2 6 5 4 3" xfId="1869"/>
    <cellStyle name="Примечание 2 6 5 5" xfId="1870"/>
    <cellStyle name="Примечание 2 6 5 6" xfId="1871"/>
    <cellStyle name="Примечание 2 6 6" xfId="1872"/>
    <cellStyle name="Примечание 2 6 6 2" xfId="1873"/>
    <cellStyle name="Примечание 2 6 6 2 2" xfId="1874"/>
    <cellStyle name="Примечание 2 6 6 2 3" xfId="1875"/>
    <cellStyle name="Примечание 2 6 6 3" xfId="1876"/>
    <cellStyle name="Примечание 2 6 6 3 2" xfId="1877"/>
    <cellStyle name="Примечание 2 6 6 3 3" xfId="1878"/>
    <cellStyle name="Примечание 2 6 6 4" xfId="1879"/>
    <cellStyle name="Примечание 2 6 6 4 2" xfId="1880"/>
    <cellStyle name="Примечание 2 6 6 4 3" xfId="1881"/>
    <cellStyle name="Примечание 2 6 6 5" xfId="1882"/>
    <cellStyle name="Примечание 2 6 6 6" xfId="1883"/>
    <cellStyle name="Примечание 2 6 7" xfId="1884"/>
    <cellStyle name="Примечание 2 6 7 2" xfId="1885"/>
    <cellStyle name="Примечание 2 6 7 2 2" xfId="1886"/>
    <cellStyle name="Примечание 2 6 7 2 3" xfId="1887"/>
    <cellStyle name="Примечание 2 6 7 3" xfId="1888"/>
    <cellStyle name="Примечание 2 6 7 3 2" xfId="1889"/>
    <cellStyle name="Примечание 2 6 7 3 3" xfId="1890"/>
    <cellStyle name="Примечание 2 6 7 4" xfId="1891"/>
    <cellStyle name="Примечание 2 6 7 4 2" xfId="1892"/>
    <cellStyle name="Примечание 2 6 7 4 3" xfId="1893"/>
    <cellStyle name="Примечание 2 6 7 5" xfId="1894"/>
    <cellStyle name="Примечание 2 6 7 6" xfId="1895"/>
    <cellStyle name="Примечание 2 6 8" xfId="1896"/>
    <cellStyle name="Примечание 2 6 8 2" xfId="1897"/>
    <cellStyle name="Примечание 2 6 8 3" xfId="1898"/>
    <cellStyle name="Примечание 2 6 9" xfId="1899"/>
    <cellStyle name="Примечание 2 6 9 2" xfId="1900"/>
    <cellStyle name="Примечание 2 6 9 3" xfId="1901"/>
    <cellStyle name="Примечание 2 7" xfId="1902"/>
    <cellStyle name="Примечание 2 7 10" xfId="1903"/>
    <cellStyle name="Примечание 2 7 10 2" xfId="1904"/>
    <cellStyle name="Примечание 2 7 10 3" xfId="1905"/>
    <cellStyle name="Примечание 2 7 11" xfId="1906"/>
    <cellStyle name="Примечание 2 7 12" xfId="1907"/>
    <cellStyle name="Примечание 2 7 2" xfId="1908"/>
    <cellStyle name="Примечание 2 7 2 2" xfId="1909"/>
    <cellStyle name="Примечание 2 7 2 2 2" xfId="1910"/>
    <cellStyle name="Примечание 2 7 2 2 2 2" xfId="1911"/>
    <cellStyle name="Примечание 2 7 2 2 2 3" xfId="1912"/>
    <cellStyle name="Примечание 2 7 2 2 3" xfId="1913"/>
    <cellStyle name="Примечание 2 7 2 2 3 2" xfId="1914"/>
    <cellStyle name="Примечание 2 7 2 2 3 3" xfId="1915"/>
    <cellStyle name="Примечание 2 7 2 2 4" xfId="1916"/>
    <cellStyle name="Примечание 2 7 2 2 4 2" xfId="1917"/>
    <cellStyle name="Примечание 2 7 2 2 4 3" xfId="1918"/>
    <cellStyle name="Примечание 2 7 2 2 5" xfId="1919"/>
    <cellStyle name="Примечание 2 7 2 2 6" xfId="1920"/>
    <cellStyle name="Примечание 2 7 2 3" xfId="1921"/>
    <cellStyle name="Примечание 2 7 2 3 2" xfId="1922"/>
    <cellStyle name="Примечание 2 7 2 3 2 2" xfId="1923"/>
    <cellStyle name="Примечание 2 7 2 3 2 3" xfId="1924"/>
    <cellStyle name="Примечание 2 7 2 3 3" xfId="1925"/>
    <cellStyle name="Примечание 2 7 2 3 3 2" xfId="1926"/>
    <cellStyle name="Примечание 2 7 2 3 3 3" xfId="1927"/>
    <cellStyle name="Примечание 2 7 2 3 4" xfId="1928"/>
    <cellStyle name="Примечание 2 7 2 3 4 2" xfId="1929"/>
    <cellStyle name="Примечание 2 7 2 3 4 3" xfId="1930"/>
    <cellStyle name="Примечание 2 7 2 3 5" xfId="1931"/>
    <cellStyle name="Примечание 2 7 2 3 6" xfId="1932"/>
    <cellStyle name="Примечание 2 7 2 4" xfId="1933"/>
    <cellStyle name="Примечание 2 7 2 4 2" xfId="1934"/>
    <cellStyle name="Примечание 2 7 2 4 2 2" xfId="1935"/>
    <cellStyle name="Примечание 2 7 2 4 2 3" xfId="1936"/>
    <cellStyle name="Примечание 2 7 2 4 3" xfId="1937"/>
    <cellStyle name="Примечание 2 7 2 4 3 2" xfId="1938"/>
    <cellStyle name="Примечание 2 7 2 4 3 3" xfId="1939"/>
    <cellStyle name="Примечание 2 7 2 4 4" xfId="1940"/>
    <cellStyle name="Примечание 2 7 2 4 4 2" xfId="1941"/>
    <cellStyle name="Примечание 2 7 2 4 4 3" xfId="1942"/>
    <cellStyle name="Примечание 2 7 2 4 5" xfId="1943"/>
    <cellStyle name="Примечание 2 7 2 4 6" xfId="1944"/>
    <cellStyle name="Примечание 2 7 2 5" xfId="1945"/>
    <cellStyle name="Примечание 2 7 2 5 2" xfId="1946"/>
    <cellStyle name="Примечание 2 7 2 5 3" xfId="1947"/>
    <cellStyle name="Примечание 2 7 2 6" xfId="1948"/>
    <cellStyle name="Примечание 2 7 2 6 2" xfId="1949"/>
    <cellStyle name="Примечание 2 7 2 6 3" xfId="1950"/>
    <cellStyle name="Примечание 2 7 2 7" xfId="1951"/>
    <cellStyle name="Примечание 2 7 2 7 2" xfId="1952"/>
    <cellStyle name="Примечание 2 7 2 7 3" xfId="1953"/>
    <cellStyle name="Примечание 2 7 2 8" xfId="1954"/>
    <cellStyle name="Примечание 2 7 2 9" xfId="1955"/>
    <cellStyle name="Примечание 2 7 3" xfId="1956"/>
    <cellStyle name="Примечание 2 7 3 2" xfId="1957"/>
    <cellStyle name="Примечание 2 7 3 2 2" xfId="1958"/>
    <cellStyle name="Примечание 2 7 3 2 2 2" xfId="1959"/>
    <cellStyle name="Примечание 2 7 3 2 2 3" xfId="1960"/>
    <cellStyle name="Примечание 2 7 3 2 3" xfId="1961"/>
    <cellStyle name="Примечание 2 7 3 2 3 2" xfId="1962"/>
    <cellStyle name="Примечание 2 7 3 2 3 3" xfId="1963"/>
    <cellStyle name="Примечание 2 7 3 2 4" xfId="1964"/>
    <cellStyle name="Примечание 2 7 3 2 4 2" xfId="1965"/>
    <cellStyle name="Примечание 2 7 3 2 4 3" xfId="1966"/>
    <cellStyle name="Примечание 2 7 3 2 5" xfId="1967"/>
    <cellStyle name="Примечание 2 7 3 2 6" xfId="1968"/>
    <cellStyle name="Примечание 2 7 3 3" xfId="1969"/>
    <cellStyle name="Примечание 2 7 3 3 2" xfId="1970"/>
    <cellStyle name="Примечание 2 7 3 3 2 2" xfId="1971"/>
    <cellStyle name="Примечание 2 7 3 3 2 3" xfId="1972"/>
    <cellStyle name="Примечание 2 7 3 3 3" xfId="1973"/>
    <cellStyle name="Примечание 2 7 3 3 3 2" xfId="1974"/>
    <cellStyle name="Примечание 2 7 3 3 3 3" xfId="1975"/>
    <cellStyle name="Примечание 2 7 3 3 4" xfId="1976"/>
    <cellStyle name="Примечание 2 7 3 3 4 2" xfId="1977"/>
    <cellStyle name="Примечание 2 7 3 3 4 3" xfId="1978"/>
    <cellStyle name="Примечание 2 7 3 3 5" xfId="1979"/>
    <cellStyle name="Примечание 2 7 3 3 6" xfId="1980"/>
    <cellStyle name="Примечание 2 7 3 4" xfId="1981"/>
    <cellStyle name="Примечание 2 7 3 4 2" xfId="1982"/>
    <cellStyle name="Примечание 2 7 3 4 2 2" xfId="1983"/>
    <cellStyle name="Примечание 2 7 3 4 2 3" xfId="1984"/>
    <cellStyle name="Примечание 2 7 3 4 3" xfId="1985"/>
    <cellStyle name="Примечание 2 7 3 4 3 2" xfId="1986"/>
    <cellStyle name="Примечание 2 7 3 4 3 3" xfId="1987"/>
    <cellStyle name="Примечание 2 7 3 4 4" xfId="1988"/>
    <cellStyle name="Примечание 2 7 3 4 4 2" xfId="1989"/>
    <cellStyle name="Примечание 2 7 3 4 4 3" xfId="1990"/>
    <cellStyle name="Примечание 2 7 3 4 5" xfId="1991"/>
    <cellStyle name="Примечание 2 7 3 4 6" xfId="1992"/>
    <cellStyle name="Примечание 2 7 3 5" xfId="1993"/>
    <cellStyle name="Примечание 2 7 3 5 2" xfId="1994"/>
    <cellStyle name="Примечание 2 7 3 5 3" xfId="1995"/>
    <cellStyle name="Примечание 2 7 3 6" xfId="1996"/>
    <cellStyle name="Примечание 2 7 3 6 2" xfId="1997"/>
    <cellStyle name="Примечание 2 7 3 6 3" xfId="1998"/>
    <cellStyle name="Примечание 2 7 3 7" xfId="1999"/>
    <cellStyle name="Примечание 2 7 3 7 2" xfId="2000"/>
    <cellStyle name="Примечание 2 7 3 7 3" xfId="2001"/>
    <cellStyle name="Примечание 2 7 3 8" xfId="2002"/>
    <cellStyle name="Примечание 2 7 3 9" xfId="2003"/>
    <cellStyle name="Примечание 2 7 4" xfId="2004"/>
    <cellStyle name="Примечание 2 7 4 2" xfId="2005"/>
    <cellStyle name="Примечание 2 7 4 2 2" xfId="2006"/>
    <cellStyle name="Примечание 2 7 4 2 2 2" xfId="2007"/>
    <cellStyle name="Примечание 2 7 4 2 2 3" xfId="2008"/>
    <cellStyle name="Примечание 2 7 4 2 3" xfId="2009"/>
    <cellStyle name="Примечание 2 7 4 2 3 2" xfId="2010"/>
    <cellStyle name="Примечание 2 7 4 2 3 3" xfId="2011"/>
    <cellStyle name="Примечание 2 7 4 2 4" xfId="2012"/>
    <cellStyle name="Примечание 2 7 4 2 4 2" xfId="2013"/>
    <cellStyle name="Примечание 2 7 4 2 4 3" xfId="2014"/>
    <cellStyle name="Примечание 2 7 4 2 5" xfId="2015"/>
    <cellStyle name="Примечание 2 7 4 2 6" xfId="2016"/>
    <cellStyle name="Примечание 2 7 4 3" xfId="2017"/>
    <cellStyle name="Примечание 2 7 4 3 2" xfId="2018"/>
    <cellStyle name="Примечание 2 7 4 3 2 2" xfId="2019"/>
    <cellStyle name="Примечание 2 7 4 3 2 3" xfId="2020"/>
    <cellStyle name="Примечание 2 7 4 3 3" xfId="2021"/>
    <cellStyle name="Примечание 2 7 4 3 3 2" xfId="2022"/>
    <cellStyle name="Примечание 2 7 4 3 3 3" xfId="2023"/>
    <cellStyle name="Примечание 2 7 4 3 4" xfId="2024"/>
    <cellStyle name="Примечание 2 7 4 3 4 2" xfId="2025"/>
    <cellStyle name="Примечание 2 7 4 3 4 3" xfId="2026"/>
    <cellStyle name="Примечание 2 7 4 3 5" xfId="2027"/>
    <cellStyle name="Примечание 2 7 4 3 6" xfId="2028"/>
    <cellStyle name="Примечание 2 7 4 4" xfId="2029"/>
    <cellStyle name="Примечание 2 7 4 4 2" xfId="2030"/>
    <cellStyle name="Примечание 2 7 4 4 2 2" xfId="2031"/>
    <cellStyle name="Примечание 2 7 4 4 2 3" xfId="2032"/>
    <cellStyle name="Примечание 2 7 4 4 3" xfId="2033"/>
    <cellStyle name="Примечание 2 7 4 4 3 2" xfId="2034"/>
    <cellStyle name="Примечание 2 7 4 4 3 3" xfId="2035"/>
    <cellStyle name="Примечание 2 7 4 4 4" xfId="2036"/>
    <cellStyle name="Примечание 2 7 4 4 4 2" xfId="2037"/>
    <cellStyle name="Примечание 2 7 4 4 4 3" xfId="2038"/>
    <cellStyle name="Примечание 2 7 4 4 5" xfId="2039"/>
    <cellStyle name="Примечание 2 7 4 4 6" xfId="2040"/>
    <cellStyle name="Примечание 2 7 4 5" xfId="2041"/>
    <cellStyle name="Примечание 2 7 4 5 2" xfId="2042"/>
    <cellStyle name="Примечание 2 7 4 5 3" xfId="2043"/>
    <cellStyle name="Примечание 2 7 4 6" xfId="2044"/>
    <cellStyle name="Примечание 2 7 4 6 2" xfId="2045"/>
    <cellStyle name="Примечание 2 7 4 6 3" xfId="2046"/>
    <cellStyle name="Примечание 2 7 4 7" xfId="2047"/>
    <cellStyle name="Примечание 2 7 4 7 2" xfId="2048"/>
    <cellStyle name="Примечание 2 7 4 7 3" xfId="2049"/>
    <cellStyle name="Примечание 2 7 4 8" xfId="2050"/>
    <cellStyle name="Примечание 2 7 4 9" xfId="2051"/>
    <cellStyle name="Примечание 2 7 5" xfId="2052"/>
    <cellStyle name="Примечание 2 7 5 2" xfId="2053"/>
    <cellStyle name="Примечание 2 7 5 2 2" xfId="2054"/>
    <cellStyle name="Примечание 2 7 5 2 3" xfId="2055"/>
    <cellStyle name="Примечание 2 7 5 3" xfId="2056"/>
    <cellStyle name="Примечание 2 7 5 3 2" xfId="2057"/>
    <cellStyle name="Примечание 2 7 5 3 3" xfId="2058"/>
    <cellStyle name="Примечание 2 7 5 4" xfId="2059"/>
    <cellStyle name="Примечание 2 7 5 4 2" xfId="2060"/>
    <cellStyle name="Примечание 2 7 5 4 3" xfId="2061"/>
    <cellStyle name="Примечание 2 7 5 5" xfId="2062"/>
    <cellStyle name="Примечание 2 7 5 6" xfId="2063"/>
    <cellStyle name="Примечание 2 7 6" xfId="2064"/>
    <cellStyle name="Примечание 2 7 6 2" xfId="2065"/>
    <cellStyle name="Примечание 2 7 6 2 2" xfId="2066"/>
    <cellStyle name="Примечание 2 7 6 2 3" xfId="2067"/>
    <cellStyle name="Примечание 2 7 6 3" xfId="2068"/>
    <cellStyle name="Примечание 2 7 6 3 2" xfId="2069"/>
    <cellStyle name="Примечание 2 7 6 3 3" xfId="2070"/>
    <cellStyle name="Примечание 2 7 6 4" xfId="2071"/>
    <cellStyle name="Примечание 2 7 6 4 2" xfId="2072"/>
    <cellStyle name="Примечание 2 7 6 4 3" xfId="2073"/>
    <cellStyle name="Примечание 2 7 6 5" xfId="2074"/>
    <cellStyle name="Примечание 2 7 6 6" xfId="2075"/>
    <cellStyle name="Примечание 2 7 7" xfId="2076"/>
    <cellStyle name="Примечание 2 7 7 2" xfId="2077"/>
    <cellStyle name="Примечание 2 7 7 2 2" xfId="2078"/>
    <cellStyle name="Примечание 2 7 7 2 3" xfId="2079"/>
    <cellStyle name="Примечание 2 7 7 3" xfId="2080"/>
    <cellStyle name="Примечание 2 7 7 3 2" xfId="2081"/>
    <cellStyle name="Примечание 2 7 7 3 3" xfId="2082"/>
    <cellStyle name="Примечание 2 7 7 4" xfId="2083"/>
    <cellStyle name="Примечание 2 7 7 4 2" xfId="2084"/>
    <cellStyle name="Примечание 2 7 7 4 3" xfId="2085"/>
    <cellStyle name="Примечание 2 7 7 5" xfId="2086"/>
    <cellStyle name="Примечание 2 7 7 6" xfId="2087"/>
    <cellStyle name="Примечание 2 7 8" xfId="2088"/>
    <cellStyle name="Примечание 2 7 8 2" xfId="2089"/>
    <cellStyle name="Примечание 2 7 8 3" xfId="2090"/>
    <cellStyle name="Примечание 2 7 9" xfId="2091"/>
    <cellStyle name="Примечание 2 7 9 2" xfId="2092"/>
    <cellStyle name="Примечание 2 7 9 3" xfId="2093"/>
    <cellStyle name="Примечание 2 8" xfId="2094"/>
    <cellStyle name="Примечание 2 8 10" xfId="2095"/>
    <cellStyle name="Примечание 2 8 10 2" xfId="2096"/>
    <cellStyle name="Примечание 2 8 10 3" xfId="2097"/>
    <cellStyle name="Примечание 2 8 11" xfId="2098"/>
    <cellStyle name="Примечание 2 8 12" xfId="2099"/>
    <cellStyle name="Примечание 2 8 2" xfId="2100"/>
    <cellStyle name="Примечание 2 8 2 2" xfId="2101"/>
    <cellStyle name="Примечание 2 8 2 2 2" xfId="2102"/>
    <cellStyle name="Примечание 2 8 2 2 2 2" xfId="2103"/>
    <cellStyle name="Примечание 2 8 2 2 2 3" xfId="2104"/>
    <cellStyle name="Примечание 2 8 2 2 3" xfId="2105"/>
    <cellStyle name="Примечание 2 8 2 2 3 2" xfId="2106"/>
    <cellStyle name="Примечание 2 8 2 2 3 3" xfId="2107"/>
    <cellStyle name="Примечание 2 8 2 2 4" xfId="2108"/>
    <cellStyle name="Примечание 2 8 2 2 4 2" xfId="2109"/>
    <cellStyle name="Примечание 2 8 2 2 4 3" xfId="2110"/>
    <cellStyle name="Примечание 2 8 2 2 5" xfId="2111"/>
    <cellStyle name="Примечание 2 8 2 2 6" xfId="2112"/>
    <cellStyle name="Примечание 2 8 2 3" xfId="2113"/>
    <cellStyle name="Примечание 2 8 2 3 2" xfId="2114"/>
    <cellStyle name="Примечание 2 8 2 3 2 2" xfId="2115"/>
    <cellStyle name="Примечание 2 8 2 3 2 3" xfId="2116"/>
    <cellStyle name="Примечание 2 8 2 3 3" xfId="2117"/>
    <cellStyle name="Примечание 2 8 2 3 3 2" xfId="2118"/>
    <cellStyle name="Примечание 2 8 2 3 3 3" xfId="2119"/>
    <cellStyle name="Примечание 2 8 2 3 4" xfId="2120"/>
    <cellStyle name="Примечание 2 8 2 3 4 2" xfId="2121"/>
    <cellStyle name="Примечание 2 8 2 3 4 3" xfId="2122"/>
    <cellStyle name="Примечание 2 8 2 3 5" xfId="2123"/>
    <cellStyle name="Примечание 2 8 2 3 6" xfId="2124"/>
    <cellStyle name="Примечание 2 8 2 4" xfId="2125"/>
    <cellStyle name="Примечание 2 8 2 4 2" xfId="2126"/>
    <cellStyle name="Примечание 2 8 2 4 2 2" xfId="2127"/>
    <cellStyle name="Примечание 2 8 2 4 2 3" xfId="2128"/>
    <cellStyle name="Примечание 2 8 2 4 3" xfId="2129"/>
    <cellStyle name="Примечание 2 8 2 4 3 2" xfId="2130"/>
    <cellStyle name="Примечание 2 8 2 4 3 3" xfId="2131"/>
    <cellStyle name="Примечание 2 8 2 4 4" xfId="2132"/>
    <cellStyle name="Примечание 2 8 2 4 4 2" xfId="2133"/>
    <cellStyle name="Примечание 2 8 2 4 4 3" xfId="2134"/>
    <cellStyle name="Примечание 2 8 2 4 5" xfId="2135"/>
    <cellStyle name="Примечание 2 8 2 4 6" xfId="2136"/>
    <cellStyle name="Примечание 2 8 2 5" xfId="2137"/>
    <cellStyle name="Примечание 2 8 2 5 2" xfId="2138"/>
    <cellStyle name="Примечание 2 8 2 5 3" xfId="2139"/>
    <cellStyle name="Примечание 2 8 2 6" xfId="2140"/>
    <cellStyle name="Примечание 2 8 2 6 2" xfId="2141"/>
    <cellStyle name="Примечание 2 8 2 6 3" xfId="2142"/>
    <cellStyle name="Примечание 2 8 2 7" xfId="2143"/>
    <cellStyle name="Примечание 2 8 2 7 2" xfId="2144"/>
    <cellStyle name="Примечание 2 8 2 7 3" xfId="2145"/>
    <cellStyle name="Примечание 2 8 2 8" xfId="2146"/>
    <cellStyle name="Примечание 2 8 2 9" xfId="2147"/>
    <cellStyle name="Примечание 2 8 3" xfId="2148"/>
    <cellStyle name="Примечание 2 8 3 2" xfId="2149"/>
    <cellStyle name="Примечание 2 8 3 2 2" xfId="2150"/>
    <cellStyle name="Примечание 2 8 3 2 2 2" xfId="2151"/>
    <cellStyle name="Примечание 2 8 3 2 2 3" xfId="2152"/>
    <cellStyle name="Примечание 2 8 3 2 3" xfId="2153"/>
    <cellStyle name="Примечание 2 8 3 2 3 2" xfId="2154"/>
    <cellStyle name="Примечание 2 8 3 2 3 3" xfId="2155"/>
    <cellStyle name="Примечание 2 8 3 2 4" xfId="2156"/>
    <cellStyle name="Примечание 2 8 3 2 4 2" xfId="2157"/>
    <cellStyle name="Примечание 2 8 3 2 4 3" xfId="2158"/>
    <cellStyle name="Примечание 2 8 3 2 5" xfId="2159"/>
    <cellStyle name="Примечание 2 8 3 2 6" xfId="2160"/>
    <cellStyle name="Примечание 2 8 3 3" xfId="2161"/>
    <cellStyle name="Примечание 2 8 3 3 2" xfId="2162"/>
    <cellStyle name="Примечание 2 8 3 3 2 2" xfId="2163"/>
    <cellStyle name="Примечание 2 8 3 3 2 3" xfId="2164"/>
    <cellStyle name="Примечание 2 8 3 3 3" xfId="2165"/>
    <cellStyle name="Примечание 2 8 3 3 3 2" xfId="2166"/>
    <cellStyle name="Примечание 2 8 3 3 3 3" xfId="2167"/>
    <cellStyle name="Примечание 2 8 3 3 4" xfId="2168"/>
    <cellStyle name="Примечание 2 8 3 3 4 2" xfId="2169"/>
    <cellStyle name="Примечание 2 8 3 3 4 3" xfId="2170"/>
    <cellStyle name="Примечание 2 8 3 3 5" xfId="2171"/>
    <cellStyle name="Примечание 2 8 3 3 6" xfId="2172"/>
    <cellStyle name="Примечание 2 8 3 4" xfId="2173"/>
    <cellStyle name="Примечание 2 8 3 4 2" xfId="2174"/>
    <cellStyle name="Примечание 2 8 3 4 2 2" xfId="2175"/>
    <cellStyle name="Примечание 2 8 3 4 2 3" xfId="2176"/>
    <cellStyle name="Примечание 2 8 3 4 3" xfId="2177"/>
    <cellStyle name="Примечание 2 8 3 4 3 2" xfId="2178"/>
    <cellStyle name="Примечание 2 8 3 4 3 3" xfId="2179"/>
    <cellStyle name="Примечание 2 8 3 4 4" xfId="2180"/>
    <cellStyle name="Примечание 2 8 3 4 4 2" xfId="2181"/>
    <cellStyle name="Примечание 2 8 3 4 4 3" xfId="2182"/>
    <cellStyle name="Примечание 2 8 3 4 5" xfId="2183"/>
    <cellStyle name="Примечание 2 8 3 4 6" xfId="2184"/>
    <cellStyle name="Примечание 2 8 3 5" xfId="2185"/>
    <cellStyle name="Примечание 2 8 3 5 2" xfId="2186"/>
    <cellStyle name="Примечание 2 8 3 5 3" xfId="2187"/>
    <cellStyle name="Примечание 2 8 3 6" xfId="2188"/>
    <cellStyle name="Примечание 2 8 3 6 2" xfId="2189"/>
    <cellStyle name="Примечание 2 8 3 6 3" xfId="2190"/>
    <cellStyle name="Примечание 2 8 3 7" xfId="2191"/>
    <cellStyle name="Примечание 2 8 3 7 2" xfId="2192"/>
    <cellStyle name="Примечание 2 8 3 7 3" xfId="2193"/>
    <cellStyle name="Примечание 2 8 3 8" xfId="2194"/>
    <cellStyle name="Примечание 2 8 3 9" xfId="2195"/>
    <cellStyle name="Примечание 2 8 4" xfId="2196"/>
    <cellStyle name="Примечание 2 8 4 2" xfId="2197"/>
    <cellStyle name="Примечание 2 8 4 2 2" xfId="2198"/>
    <cellStyle name="Примечание 2 8 4 2 2 2" xfId="2199"/>
    <cellStyle name="Примечание 2 8 4 2 2 3" xfId="2200"/>
    <cellStyle name="Примечание 2 8 4 2 3" xfId="2201"/>
    <cellStyle name="Примечание 2 8 4 2 3 2" xfId="2202"/>
    <cellStyle name="Примечание 2 8 4 2 3 3" xfId="2203"/>
    <cellStyle name="Примечание 2 8 4 2 4" xfId="2204"/>
    <cellStyle name="Примечание 2 8 4 2 4 2" xfId="2205"/>
    <cellStyle name="Примечание 2 8 4 2 4 3" xfId="2206"/>
    <cellStyle name="Примечание 2 8 4 2 5" xfId="2207"/>
    <cellStyle name="Примечание 2 8 4 2 6" xfId="2208"/>
    <cellStyle name="Примечание 2 8 4 3" xfId="2209"/>
    <cellStyle name="Примечание 2 8 4 3 2" xfId="2210"/>
    <cellStyle name="Примечание 2 8 4 3 2 2" xfId="2211"/>
    <cellStyle name="Примечание 2 8 4 3 2 3" xfId="2212"/>
    <cellStyle name="Примечание 2 8 4 3 3" xfId="2213"/>
    <cellStyle name="Примечание 2 8 4 3 3 2" xfId="2214"/>
    <cellStyle name="Примечание 2 8 4 3 3 3" xfId="2215"/>
    <cellStyle name="Примечание 2 8 4 3 4" xfId="2216"/>
    <cellStyle name="Примечание 2 8 4 3 4 2" xfId="2217"/>
    <cellStyle name="Примечание 2 8 4 3 4 3" xfId="2218"/>
    <cellStyle name="Примечание 2 8 4 3 5" xfId="2219"/>
    <cellStyle name="Примечание 2 8 4 3 6" xfId="2220"/>
    <cellStyle name="Примечание 2 8 4 4" xfId="2221"/>
    <cellStyle name="Примечание 2 8 4 4 2" xfId="2222"/>
    <cellStyle name="Примечание 2 8 4 4 2 2" xfId="2223"/>
    <cellStyle name="Примечание 2 8 4 4 2 3" xfId="2224"/>
    <cellStyle name="Примечание 2 8 4 4 3" xfId="2225"/>
    <cellStyle name="Примечание 2 8 4 4 3 2" xfId="2226"/>
    <cellStyle name="Примечание 2 8 4 4 3 3" xfId="2227"/>
    <cellStyle name="Примечание 2 8 4 4 4" xfId="2228"/>
    <cellStyle name="Примечание 2 8 4 4 4 2" xfId="2229"/>
    <cellStyle name="Примечание 2 8 4 4 4 3" xfId="2230"/>
    <cellStyle name="Примечание 2 8 4 4 5" xfId="2231"/>
    <cellStyle name="Примечание 2 8 4 4 6" xfId="2232"/>
    <cellStyle name="Примечание 2 8 4 5" xfId="2233"/>
    <cellStyle name="Примечание 2 8 4 5 2" xfId="2234"/>
    <cellStyle name="Примечание 2 8 4 5 3" xfId="2235"/>
    <cellStyle name="Примечание 2 8 4 6" xfId="2236"/>
    <cellStyle name="Примечание 2 8 4 6 2" xfId="2237"/>
    <cellStyle name="Примечание 2 8 4 6 3" xfId="2238"/>
    <cellStyle name="Примечание 2 8 4 7" xfId="2239"/>
    <cellStyle name="Примечание 2 8 4 7 2" xfId="2240"/>
    <cellStyle name="Примечание 2 8 4 7 3" xfId="2241"/>
    <cellStyle name="Примечание 2 8 4 8" xfId="2242"/>
    <cellStyle name="Примечание 2 8 4 9" xfId="2243"/>
    <cellStyle name="Примечание 2 8 5" xfId="2244"/>
    <cellStyle name="Примечание 2 8 5 2" xfId="2245"/>
    <cellStyle name="Примечание 2 8 5 2 2" xfId="2246"/>
    <cellStyle name="Примечание 2 8 5 2 3" xfId="2247"/>
    <cellStyle name="Примечание 2 8 5 3" xfId="2248"/>
    <cellStyle name="Примечание 2 8 5 3 2" xfId="2249"/>
    <cellStyle name="Примечание 2 8 5 3 3" xfId="2250"/>
    <cellStyle name="Примечание 2 8 5 4" xfId="2251"/>
    <cellStyle name="Примечание 2 8 5 4 2" xfId="2252"/>
    <cellStyle name="Примечание 2 8 5 4 3" xfId="2253"/>
    <cellStyle name="Примечание 2 8 5 5" xfId="2254"/>
    <cellStyle name="Примечание 2 8 5 6" xfId="2255"/>
    <cellStyle name="Примечание 2 8 6" xfId="2256"/>
    <cellStyle name="Примечание 2 8 6 2" xfId="2257"/>
    <cellStyle name="Примечание 2 8 6 2 2" xfId="2258"/>
    <cellStyle name="Примечание 2 8 6 2 3" xfId="2259"/>
    <cellStyle name="Примечание 2 8 6 3" xfId="2260"/>
    <cellStyle name="Примечание 2 8 6 3 2" xfId="2261"/>
    <cellStyle name="Примечание 2 8 6 3 3" xfId="2262"/>
    <cellStyle name="Примечание 2 8 6 4" xfId="2263"/>
    <cellStyle name="Примечание 2 8 6 4 2" xfId="2264"/>
    <cellStyle name="Примечание 2 8 6 4 3" xfId="2265"/>
    <cellStyle name="Примечание 2 8 6 5" xfId="2266"/>
    <cellStyle name="Примечание 2 8 6 6" xfId="2267"/>
    <cellStyle name="Примечание 2 8 7" xfId="2268"/>
    <cellStyle name="Примечание 2 8 7 2" xfId="2269"/>
    <cellStyle name="Примечание 2 8 7 2 2" xfId="2270"/>
    <cellStyle name="Примечание 2 8 7 2 3" xfId="2271"/>
    <cellStyle name="Примечание 2 8 7 3" xfId="2272"/>
    <cellStyle name="Примечание 2 8 7 3 2" xfId="2273"/>
    <cellStyle name="Примечание 2 8 7 3 3" xfId="2274"/>
    <cellStyle name="Примечание 2 8 7 4" xfId="2275"/>
    <cellStyle name="Примечание 2 8 7 4 2" xfId="2276"/>
    <cellStyle name="Примечание 2 8 7 4 3" xfId="2277"/>
    <cellStyle name="Примечание 2 8 7 5" xfId="2278"/>
    <cellStyle name="Примечание 2 8 7 6" xfId="2279"/>
    <cellStyle name="Примечание 2 8 8" xfId="2280"/>
    <cellStyle name="Примечание 2 8 8 2" xfId="2281"/>
    <cellStyle name="Примечание 2 8 8 3" xfId="2282"/>
    <cellStyle name="Примечание 2 8 9" xfId="2283"/>
    <cellStyle name="Примечание 2 8 9 2" xfId="2284"/>
    <cellStyle name="Примечание 2 8 9 3" xfId="2285"/>
    <cellStyle name="Примечание 2 9" xfId="2286"/>
    <cellStyle name="Примечание 2 9 10" xfId="2287"/>
    <cellStyle name="Примечание 2 9 10 2" xfId="2288"/>
    <cellStyle name="Примечание 2 9 10 3" xfId="2289"/>
    <cellStyle name="Примечание 2 9 11" xfId="2290"/>
    <cellStyle name="Примечание 2 9 12" xfId="2291"/>
    <cellStyle name="Примечание 2 9 2" xfId="2292"/>
    <cellStyle name="Примечание 2 9 2 2" xfId="2293"/>
    <cellStyle name="Примечание 2 9 2 2 2" xfId="2294"/>
    <cellStyle name="Примечание 2 9 2 2 2 2" xfId="2295"/>
    <cellStyle name="Примечание 2 9 2 2 2 3" xfId="2296"/>
    <cellStyle name="Примечание 2 9 2 2 3" xfId="2297"/>
    <cellStyle name="Примечание 2 9 2 2 3 2" xfId="2298"/>
    <cellStyle name="Примечание 2 9 2 2 3 3" xfId="2299"/>
    <cellStyle name="Примечание 2 9 2 2 4" xfId="2300"/>
    <cellStyle name="Примечание 2 9 2 2 4 2" xfId="2301"/>
    <cellStyle name="Примечание 2 9 2 2 4 3" xfId="2302"/>
    <cellStyle name="Примечание 2 9 2 2 5" xfId="2303"/>
    <cellStyle name="Примечание 2 9 2 2 6" xfId="2304"/>
    <cellStyle name="Примечание 2 9 2 3" xfId="2305"/>
    <cellStyle name="Примечание 2 9 2 3 2" xfId="2306"/>
    <cellStyle name="Примечание 2 9 2 3 2 2" xfId="2307"/>
    <cellStyle name="Примечание 2 9 2 3 2 3" xfId="2308"/>
    <cellStyle name="Примечание 2 9 2 3 3" xfId="2309"/>
    <cellStyle name="Примечание 2 9 2 3 3 2" xfId="2310"/>
    <cellStyle name="Примечание 2 9 2 3 3 3" xfId="2311"/>
    <cellStyle name="Примечание 2 9 2 3 4" xfId="2312"/>
    <cellStyle name="Примечание 2 9 2 3 4 2" xfId="2313"/>
    <cellStyle name="Примечание 2 9 2 3 4 3" xfId="2314"/>
    <cellStyle name="Примечание 2 9 2 3 5" xfId="2315"/>
    <cellStyle name="Примечание 2 9 2 3 6" xfId="2316"/>
    <cellStyle name="Примечание 2 9 2 4" xfId="2317"/>
    <cellStyle name="Примечание 2 9 2 4 2" xfId="2318"/>
    <cellStyle name="Примечание 2 9 2 4 2 2" xfId="2319"/>
    <cellStyle name="Примечание 2 9 2 4 2 3" xfId="2320"/>
    <cellStyle name="Примечание 2 9 2 4 3" xfId="2321"/>
    <cellStyle name="Примечание 2 9 2 4 3 2" xfId="2322"/>
    <cellStyle name="Примечание 2 9 2 4 3 3" xfId="2323"/>
    <cellStyle name="Примечание 2 9 2 4 4" xfId="2324"/>
    <cellStyle name="Примечание 2 9 2 4 4 2" xfId="2325"/>
    <cellStyle name="Примечание 2 9 2 4 4 3" xfId="2326"/>
    <cellStyle name="Примечание 2 9 2 4 5" xfId="2327"/>
    <cellStyle name="Примечание 2 9 2 4 6" xfId="2328"/>
    <cellStyle name="Примечание 2 9 2 5" xfId="2329"/>
    <cellStyle name="Примечание 2 9 2 5 2" xfId="2330"/>
    <cellStyle name="Примечание 2 9 2 5 3" xfId="2331"/>
    <cellStyle name="Примечание 2 9 2 6" xfId="2332"/>
    <cellStyle name="Примечание 2 9 2 6 2" xfId="2333"/>
    <cellStyle name="Примечание 2 9 2 6 3" xfId="2334"/>
    <cellStyle name="Примечание 2 9 2 7" xfId="2335"/>
    <cellStyle name="Примечание 2 9 2 7 2" xfId="2336"/>
    <cellStyle name="Примечание 2 9 2 7 3" xfId="2337"/>
    <cellStyle name="Примечание 2 9 2 8" xfId="2338"/>
    <cellStyle name="Примечание 2 9 2 9" xfId="2339"/>
    <cellStyle name="Примечание 2 9 3" xfId="2340"/>
    <cellStyle name="Примечание 2 9 3 2" xfId="2341"/>
    <cellStyle name="Примечание 2 9 3 2 2" xfId="2342"/>
    <cellStyle name="Примечание 2 9 3 2 2 2" xfId="2343"/>
    <cellStyle name="Примечание 2 9 3 2 2 3" xfId="2344"/>
    <cellStyle name="Примечание 2 9 3 2 3" xfId="2345"/>
    <cellStyle name="Примечание 2 9 3 2 3 2" xfId="2346"/>
    <cellStyle name="Примечание 2 9 3 2 3 3" xfId="2347"/>
    <cellStyle name="Примечание 2 9 3 2 4" xfId="2348"/>
    <cellStyle name="Примечание 2 9 3 2 4 2" xfId="2349"/>
    <cellStyle name="Примечание 2 9 3 2 4 3" xfId="2350"/>
    <cellStyle name="Примечание 2 9 3 2 5" xfId="2351"/>
    <cellStyle name="Примечание 2 9 3 2 6" xfId="2352"/>
    <cellStyle name="Примечание 2 9 3 3" xfId="2353"/>
    <cellStyle name="Примечание 2 9 3 3 2" xfId="2354"/>
    <cellStyle name="Примечание 2 9 3 3 2 2" xfId="2355"/>
    <cellStyle name="Примечание 2 9 3 3 2 3" xfId="2356"/>
    <cellStyle name="Примечание 2 9 3 3 3" xfId="2357"/>
    <cellStyle name="Примечание 2 9 3 3 3 2" xfId="2358"/>
    <cellStyle name="Примечание 2 9 3 3 3 3" xfId="2359"/>
    <cellStyle name="Примечание 2 9 3 3 4" xfId="2360"/>
    <cellStyle name="Примечание 2 9 3 3 4 2" xfId="2361"/>
    <cellStyle name="Примечание 2 9 3 3 4 3" xfId="2362"/>
    <cellStyle name="Примечание 2 9 3 3 5" xfId="2363"/>
    <cellStyle name="Примечание 2 9 3 3 6" xfId="2364"/>
    <cellStyle name="Примечание 2 9 3 4" xfId="2365"/>
    <cellStyle name="Примечание 2 9 3 4 2" xfId="2366"/>
    <cellStyle name="Примечание 2 9 3 4 2 2" xfId="2367"/>
    <cellStyle name="Примечание 2 9 3 4 2 3" xfId="2368"/>
    <cellStyle name="Примечание 2 9 3 4 3" xfId="2369"/>
    <cellStyle name="Примечание 2 9 3 4 3 2" xfId="2370"/>
    <cellStyle name="Примечание 2 9 3 4 3 3" xfId="2371"/>
    <cellStyle name="Примечание 2 9 3 4 4" xfId="2372"/>
    <cellStyle name="Примечание 2 9 3 4 4 2" xfId="2373"/>
    <cellStyle name="Примечание 2 9 3 4 4 3" xfId="2374"/>
    <cellStyle name="Примечание 2 9 3 4 5" xfId="2375"/>
    <cellStyle name="Примечание 2 9 3 4 6" xfId="2376"/>
    <cellStyle name="Примечание 2 9 3 5" xfId="2377"/>
    <cellStyle name="Примечание 2 9 3 5 2" xfId="2378"/>
    <cellStyle name="Примечание 2 9 3 5 3" xfId="2379"/>
    <cellStyle name="Примечание 2 9 3 6" xfId="2380"/>
    <cellStyle name="Примечание 2 9 3 6 2" xfId="2381"/>
    <cellStyle name="Примечание 2 9 3 6 3" xfId="2382"/>
    <cellStyle name="Примечание 2 9 3 7" xfId="2383"/>
    <cellStyle name="Примечание 2 9 3 7 2" xfId="2384"/>
    <cellStyle name="Примечание 2 9 3 7 3" xfId="2385"/>
    <cellStyle name="Примечание 2 9 3 8" xfId="2386"/>
    <cellStyle name="Примечание 2 9 3 9" xfId="2387"/>
    <cellStyle name="Примечание 2 9 4" xfId="2388"/>
    <cellStyle name="Примечание 2 9 4 2" xfId="2389"/>
    <cellStyle name="Примечание 2 9 4 2 2" xfId="2390"/>
    <cellStyle name="Примечание 2 9 4 2 2 2" xfId="2391"/>
    <cellStyle name="Примечание 2 9 4 2 2 3" xfId="2392"/>
    <cellStyle name="Примечание 2 9 4 2 3" xfId="2393"/>
    <cellStyle name="Примечание 2 9 4 2 3 2" xfId="2394"/>
    <cellStyle name="Примечание 2 9 4 2 3 3" xfId="2395"/>
    <cellStyle name="Примечание 2 9 4 2 4" xfId="2396"/>
    <cellStyle name="Примечание 2 9 4 2 4 2" xfId="2397"/>
    <cellStyle name="Примечание 2 9 4 2 4 3" xfId="2398"/>
    <cellStyle name="Примечание 2 9 4 2 5" xfId="2399"/>
    <cellStyle name="Примечание 2 9 4 2 6" xfId="2400"/>
    <cellStyle name="Примечание 2 9 4 3" xfId="2401"/>
    <cellStyle name="Примечание 2 9 4 3 2" xfId="2402"/>
    <cellStyle name="Примечание 2 9 4 3 2 2" xfId="2403"/>
    <cellStyle name="Примечание 2 9 4 3 2 3" xfId="2404"/>
    <cellStyle name="Примечание 2 9 4 3 3" xfId="2405"/>
    <cellStyle name="Примечание 2 9 4 3 3 2" xfId="2406"/>
    <cellStyle name="Примечание 2 9 4 3 3 3" xfId="2407"/>
    <cellStyle name="Примечание 2 9 4 3 4" xfId="2408"/>
    <cellStyle name="Примечание 2 9 4 3 4 2" xfId="2409"/>
    <cellStyle name="Примечание 2 9 4 3 4 3" xfId="2410"/>
    <cellStyle name="Примечание 2 9 4 3 5" xfId="2411"/>
    <cellStyle name="Примечание 2 9 4 3 6" xfId="2412"/>
    <cellStyle name="Примечание 2 9 4 4" xfId="2413"/>
    <cellStyle name="Примечание 2 9 4 4 2" xfId="2414"/>
    <cellStyle name="Примечание 2 9 4 4 2 2" xfId="2415"/>
    <cellStyle name="Примечание 2 9 4 4 2 3" xfId="2416"/>
    <cellStyle name="Примечание 2 9 4 4 3" xfId="2417"/>
    <cellStyle name="Примечание 2 9 4 4 3 2" xfId="2418"/>
    <cellStyle name="Примечание 2 9 4 4 3 3" xfId="2419"/>
    <cellStyle name="Примечание 2 9 4 4 4" xfId="2420"/>
    <cellStyle name="Примечание 2 9 4 4 4 2" xfId="2421"/>
    <cellStyle name="Примечание 2 9 4 4 4 3" xfId="2422"/>
    <cellStyle name="Примечание 2 9 4 4 5" xfId="2423"/>
    <cellStyle name="Примечание 2 9 4 4 6" xfId="2424"/>
    <cellStyle name="Примечание 2 9 4 5" xfId="2425"/>
    <cellStyle name="Примечание 2 9 4 5 2" xfId="2426"/>
    <cellStyle name="Примечание 2 9 4 5 3" xfId="2427"/>
    <cellStyle name="Примечание 2 9 4 6" xfId="2428"/>
    <cellStyle name="Примечание 2 9 4 6 2" xfId="2429"/>
    <cellStyle name="Примечание 2 9 4 6 3" xfId="2430"/>
    <cellStyle name="Примечание 2 9 4 7" xfId="2431"/>
    <cellStyle name="Примечание 2 9 4 7 2" xfId="2432"/>
    <cellStyle name="Примечание 2 9 4 7 3" xfId="2433"/>
    <cellStyle name="Примечание 2 9 4 8" xfId="2434"/>
    <cellStyle name="Примечание 2 9 4 9" xfId="2435"/>
    <cellStyle name="Примечание 2 9 5" xfId="2436"/>
    <cellStyle name="Примечание 2 9 5 2" xfId="2437"/>
    <cellStyle name="Примечание 2 9 5 2 2" xfId="2438"/>
    <cellStyle name="Примечание 2 9 5 2 3" xfId="2439"/>
    <cellStyle name="Примечание 2 9 5 3" xfId="2440"/>
    <cellStyle name="Примечание 2 9 5 3 2" xfId="2441"/>
    <cellStyle name="Примечание 2 9 5 3 3" xfId="2442"/>
    <cellStyle name="Примечание 2 9 5 4" xfId="2443"/>
    <cellStyle name="Примечание 2 9 5 4 2" xfId="2444"/>
    <cellStyle name="Примечание 2 9 5 4 3" xfId="2445"/>
    <cellStyle name="Примечание 2 9 5 5" xfId="2446"/>
    <cellStyle name="Примечание 2 9 5 6" xfId="2447"/>
    <cellStyle name="Примечание 2 9 6" xfId="2448"/>
    <cellStyle name="Примечание 2 9 6 2" xfId="2449"/>
    <cellStyle name="Примечание 2 9 6 2 2" xfId="2450"/>
    <cellStyle name="Примечание 2 9 6 2 3" xfId="2451"/>
    <cellStyle name="Примечание 2 9 6 3" xfId="2452"/>
    <cellStyle name="Примечание 2 9 6 3 2" xfId="2453"/>
    <cellStyle name="Примечание 2 9 6 3 3" xfId="2454"/>
    <cellStyle name="Примечание 2 9 6 4" xfId="2455"/>
    <cellStyle name="Примечание 2 9 6 4 2" xfId="2456"/>
    <cellStyle name="Примечание 2 9 6 4 3" xfId="2457"/>
    <cellStyle name="Примечание 2 9 6 5" xfId="2458"/>
    <cellStyle name="Примечание 2 9 6 6" xfId="2459"/>
    <cellStyle name="Примечание 2 9 7" xfId="2460"/>
    <cellStyle name="Примечание 2 9 7 2" xfId="2461"/>
    <cellStyle name="Примечание 2 9 7 2 2" xfId="2462"/>
    <cellStyle name="Примечание 2 9 7 2 3" xfId="2463"/>
    <cellStyle name="Примечание 2 9 7 3" xfId="2464"/>
    <cellStyle name="Примечание 2 9 7 3 2" xfId="2465"/>
    <cellStyle name="Примечание 2 9 7 3 3" xfId="2466"/>
    <cellStyle name="Примечание 2 9 7 4" xfId="2467"/>
    <cellStyle name="Примечание 2 9 7 4 2" xfId="2468"/>
    <cellStyle name="Примечание 2 9 7 4 3" xfId="2469"/>
    <cellStyle name="Примечание 2 9 7 5" xfId="2470"/>
    <cellStyle name="Примечание 2 9 7 6" xfId="2471"/>
    <cellStyle name="Примечание 2 9 8" xfId="2472"/>
    <cellStyle name="Примечание 2 9 8 2" xfId="2473"/>
    <cellStyle name="Примечание 2 9 8 3" xfId="2474"/>
    <cellStyle name="Примечание 2 9 9" xfId="2475"/>
    <cellStyle name="Примечание 2 9 9 2" xfId="2476"/>
    <cellStyle name="Примечание 2 9 9 3" xfId="2477"/>
    <cellStyle name="Примечание 3" xfId="2478"/>
    <cellStyle name="Примечание 3 10" xfId="2479"/>
    <cellStyle name="Примечание 3 10 2" xfId="2480"/>
    <cellStyle name="Примечание 3 10 3" xfId="2481"/>
    <cellStyle name="Примечание 3 11" xfId="2482"/>
    <cellStyle name="Примечание 3 12" xfId="2483"/>
    <cellStyle name="Примечание 3 2" xfId="2484"/>
    <cellStyle name="Примечание 3 2 2" xfId="2485"/>
    <cellStyle name="Примечание 3 2 2 2" xfId="2486"/>
    <cellStyle name="Примечание 3 2 2 2 2" xfId="2487"/>
    <cellStyle name="Примечание 3 2 2 2 3" xfId="2488"/>
    <cellStyle name="Примечание 3 2 2 3" xfId="2489"/>
    <cellStyle name="Примечание 3 2 2 3 2" xfId="2490"/>
    <cellStyle name="Примечание 3 2 2 3 3" xfId="2491"/>
    <cellStyle name="Примечание 3 2 2 4" xfId="2492"/>
    <cellStyle name="Примечание 3 2 2 4 2" xfId="2493"/>
    <cellStyle name="Примечание 3 2 2 4 3" xfId="2494"/>
    <cellStyle name="Примечание 3 2 2 5" xfId="2495"/>
    <cellStyle name="Примечание 3 2 2 6" xfId="2496"/>
    <cellStyle name="Примечание 3 2 3" xfId="2497"/>
    <cellStyle name="Примечание 3 2 3 2" xfId="2498"/>
    <cellStyle name="Примечание 3 2 3 2 2" xfId="2499"/>
    <cellStyle name="Примечание 3 2 3 2 3" xfId="2500"/>
    <cellStyle name="Примечание 3 2 3 3" xfId="2501"/>
    <cellStyle name="Примечание 3 2 3 3 2" xfId="2502"/>
    <cellStyle name="Примечание 3 2 3 3 3" xfId="2503"/>
    <cellStyle name="Примечание 3 2 3 4" xfId="2504"/>
    <cellStyle name="Примечание 3 2 3 4 2" xfId="2505"/>
    <cellStyle name="Примечание 3 2 3 4 3" xfId="2506"/>
    <cellStyle name="Примечание 3 2 3 5" xfId="2507"/>
    <cellStyle name="Примечание 3 2 3 6" xfId="2508"/>
    <cellStyle name="Примечание 3 2 4" xfId="2509"/>
    <cellStyle name="Примечание 3 2 4 2" xfId="2510"/>
    <cellStyle name="Примечание 3 2 4 2 2" xfId="2511"/>
    <cellStyle name="Примечание 3 2 4 2 3" xfId="2512"/>
    <cellStyle name="Примечание 3 2 4 3" xfId="2513"/>
    <cellStyle name="Примечание 3 2 4 3 2" xfId="2514"/>
    <cellStyle name="Примечание 3 2 4 3 3" xfId="2515"/>
    <cellStyle name="Примечание 3 2 4 4" xfId="2516"/>
    <cellStyle name="Примечание 3 2 4 4 2" xfId="2517"/>
    <cellStyle name="Примечание 3 2 4 4 3" xfId="2518"/>
    <cellStyle name="Примечание 3 2 4 5" xfId="2519"/>
    <cellStyle name="Примечание 3 2 4 6" xfId="2520"/>
    <cellStyle name="Примечание 3 2 5" xfId="2521"/>
    <cellStyle name="Примечание 3 2 5 2" xfId="2522"/>
    <cellStyle name="Примечание 3 2 5 3" xfId="2523"/>
    <cellStyle name="Примечание 3 2 6" xfId="2524"/>
    <cellStyle name="Примечание 3 2 6 2" xfId="2525"/>
    <cellStyle name="Примечание 3 2 6 3" xfId="2526"/>
    <cellStyle name="Примечание 3 2 7" xfId="2527"/>
    <cellStyle name="Примечание 3 2 7 2" xfId="2528"/>
    <cellStyle name="Примечание 3 2 7 3" xfId="2529"/>
    <cellStyle name="Примечание 3 2 8" xfId="2530"/>
    <cellStyle name="Примечание 3 2 9" xfId="2531"/>
    <cellStyle name="Примечание 3 3" xfId="2532"/>
    <cellStyle name="Примечание 3 3 2" xfId="2533"/>
    <cellStyle name="Примечание 3 3 2 2" xfId="2534"/>
    <cellStyle name="Примечание 3 3 2 2 2" xfId="2535"/>
    <cellStyle name="Примечание 3 3 2 2 3" xfId="2536"/>
    <cellStyle name="Примечание 3 3 2 3" xfId="2537"/>
    <cellStyle name="Примечание 3 3 2 3 2" xfId="2538"/>
    <cellStyle name="Примечание 3 3 2 3 3" xfId="2539"/>
    <cellStyle name="Примечание 3 3 2 4" xfId="2540"/>
    <cellStyle name="Примечание 3 3 2 4 2" xfId="2541"/>
    <cellStyle name="Примечание 3 3 2 4 3" xfId="2542"/>
    <cellStyle name="Примечание 3 3 2 5" xfId="2543"/>
    <cellStyle name="Примечание 3 3 2 6" xfId="2544"/>
    <cellStyle name="Примечание 3 3 3" xfId="2545"/>
    <cellStyle name="Примечание 3 3 3 2" xfId="2546"/>
    <cellStyle name="Примечание 3 3 3 2 2" xfId="2547"/>
    <cellStyle name="Примечание 3 3 3 2 3" xfId="2548"/>
    <cellStyle name="Примечание 3 3 3 3" xfId="2549"/>
    <cellStyle name="Примечание 3 3 3 3 2" xfId="2550"/>
    <cellStyle name="Примечание 3 3 3 3 3" xfId="2551"/>
    <cellStyle name="Примечание 3 3 3 4" xfId="2552"/>
    <cellStyle name="Примечание 3 3 3 4 2" xfId="2553"/>
    <cellStyle name="Примечание 3 3 3 4 3" xfId="2554"/>
    <cellStyle name="Примечание 3 3 3 5" xfId="2555"/>
    <cellStyle name="Примечание 3 3 3 6" xfId="2556"/>
    <cellStyle name="Примечание 3 3 4" xfId="2557"/>
    <cellStyle name="Примечание 3 3 4 2" xfId="2558"/>
    <cellStyle name="Примечание 3 3 4 2 2" xfId="2559"/>
    <cellStyle name="Примечание 3 3 4 2 3" xfId="2560"/>
    <cellStyle name="Примечание 3 3 4 3" xfId="2561"/>
    <cellStyle name="Примечание 3 3 4 3 2" xfId="2562"/>
    <cellStyle name="Примечание 3 3 4 3 3" xfId="2563"/>
    <cellStyle name="Примечание 3 3 4 4" xfId="2564"/>
    <cellStyle name="Примечание 3 3 4 4 2" xfId="2565"/>
    <cellStyle name="Примечание 3 3 4 4 3" xfId="2566"/>
    <cellStyle name="Примечание 3 3 4 5" xfId="2567"/>
    <cellStyle name="Примечание 3 3 4 6" xfId="2568"/>
    <cellStyle name="Примечание 3 3 5" xfId="2569"/>
    <cellStyle name="Примечание 3 3 5 2" xfId="2570"/>
    <cellStyle name="Примечание 3 3 5 3" xfId="2571"/>
    <cellStyle name="Примечание 3 3 6" xfId="2572"/>
    <cellStyle name="Примечание 3 3 6 2" xfId="2573"/>
    <cellStyle name="Примечание 3 3 6 3" xfId="2574"/>
    <cellStyle name="Примечание 3 3 7" xfId="2575"/>
    <cellStyle name="Примечание 3 3 7 2" xfId="2576"/>
    <cellStyle name="Примечание 3 3 7 3" xfId="2577"/>
    <cellStyle name="Примечание 3 3 8" xfId="2578"/>
    <cellStyle name="Примечание 3 3 9" xfId="2579"/>
    <cellStyle name="Примечание 3 4" xfId="2580"/>
    <cellStyle name="Примечание 3 4 2" xfId="2581"/>
    <cellStyle name="Примечание 3 4 2 2" xfId="2582"/>
    <cellStyle name="Примечание 3 4 2 2 2" xfId="2583"/>
    <cellStyle name="Примечание 3 4 2 2 3" xfId="2584"/>
    <cellStyle name="Примечание 3 4 2 3" xfId="2585"/>
    <cellStyle name="Примечание 3 4 2 3 2" xfId="2586"/>
    <cellStyle name="Примечание 3 4 2 3 3" xfId="2587"/>
    <cellStyle name="Примечание 3 4 2 4" xfId="2588"/>
    <cellStyle name="Примечание 3 4 2 4 2" xfId="2589"/>
    <cellStyle name="Примечание 3 4 2 4 3" xfId="2590"/>
    <cellStyle name="Примечание 3 4 2 5" xfId="2591"/>
    <cellStyle name="Примечание 3 4 2 6" xfId="2592"/>
    <cellStyle name="Примечание 3 4 3" xfId="2593"/>
    <cellStyle name="Примечание 3 4 3 2" xfId="2594"/>
    <cellStyle name="Примечание 3 4 3 2 2" xfId="2595"/>
    <cellStyle name="Примечание 3 4 3 2 3" xfId="2596"/>
    <cellStyle name="Примечание 3 4 3 3" xfId="2597"/>
    <cellStyle name="Примечание 3 4 3 3 2" xfId="2598"/>
    <cellStyle name="Примечание 3 4 3 3 3" xfId="2599"/>
    <cellStyle name="Примечание 3 4 3 4" xfId="2600"/>
    <cellStyle name="Примечание 3 4 3 4 2" xfId="2601"/>
    <cellStyle name="Примечание 3 4 3 4 3" xfId="2602"/>
    <cellStyle name="Примечание 3 4 3 5" xfId="2603"/>
    <cellStyle name="Примечание 3 4 3 6" xfId="2604"/>
    <cellStyle name="Примечание 3 4 4" xfId="2605"/>
    <cellStyle name="Примечание 3 4 4 2" xfId="2606"/>
    <cellStyle name="Примечание 3 4 4 2 2" xfId="2607"/>
    <cellStyle name="Примечание 3 4 4 2 3" xfId="2608"/>
    <cellStyle name="Примечание 3 4 4 3" xfId="2609"/>
    <cellStyle name="Примечание 3 4 4 3 2" xfId="2610"/>
    <cellStyle name="Примечание 3 4 4 3 3" xfId="2611"/>
    <cellStyle name="Примечание 3 4 4 4" xfId="2612"/>
    <cellStyle name="Примечание 3 4 4 4 2" xfId="2613"/>
    <cellStyle name="Примечание 3 4 4 4 3" xfId="2614"/>
    <cellStyle name="Примечание 3 4 4 5" xfId="2615"/>
    <cellStyle name="Примечание 3 4 4 6" xfId="2616"/>
    <cellStyle name="Примечание 3 4 5" xfId="2617"/>
    <cellStyle name="Примечание 3 4 5 2" xfId="2618"/>
    <cellStyle name="Примечание 3 4 5 3" xfId="2619"/>
    <cellStyle name="Примечание 3 4 6" xfId="2620"/>
    <cellStyle name="Примечание 3 4 6 2" xfId="2621"/>
    <cellStyle name="Примечание 3 4 6 3" xfId="2622"/>
    <cellStyle name="Примечание 3 4 7" xfId="2623"/>
    <cellStyle name="Примечание 3 4 7 2" xfId="2624"/>
    <cellStyle name="Примечание 3 4 7 3" xfId="2625"/>
    <cellStyle name="Примечание 3 4 8" xfId="2626"/>
    <cellStyle name="Примечание 3 4 9" xfId="2627"/>
    <cellStyle name="Примечание 3 5" xfId="2628"/>
    <cellStyle name="Примечание 3 5 2" xfId="2629"/>
    <cellStyle name="Примечание 3 5 2 2" xfId="2630"/>
    <cellStyle name="Примечание 3 5 2 3" xfId="2631"/>
    <cellStyle name="Примечание 3 5 3" xfId="2632"/>
    <cellStyle name="Примечание 3 5 3 2" xfId="2633"/>
    <cellStyle name="Примечание 3 5 3 3" xfId="2634"/>
    <cellStyle name="Примечание 3 5 4" xfId="2635"/>
    <cellStyle name="Примечание 3 5 4 2" xfId="2636"/>
    <cellStyle name="Примечание 3 5 4 3" xfId="2637"/>
    <cellStyle name="Примечание 3 5 5" xfId="2638"/>
    <cellStyle name="Примечание 3 5 6" xfId="2639"/>
    <cellStyle name="Примечание 3 6" xfId="2640"/>
    <cellStyle name="Примечание 3 6 2" xfId="2641"/>
    <cellStyle name="Примечание 3 6 2 2" xfId="2642"/>
    <cellStyle name="Примечание 3 6 2 3" xfId="2643"/>
    <cellStyle name="Примечание 3 6 3" xfId="2644"/>
    <cellStyle name="Примечание 3 6 3 2" xfId="2645"/>
    <cellStyle name="Примечание 3 6 3 3" xfId="2646"/>
    <cellStyle name="Примечание 3 6 4" xfId="2647"/>
    <cellStyle name="Примечание 3 6 4 2" xfId="2648"/>
    <cellStyle name="Примечание 3 6 4 3" xfId="2649"/>
    <cellStyle name="Примечание 3 6 5" xfId="2650"/>
    <cellStyle name="Примечание 3 6 6" xfId="2651"/>
    <cellStyle name="Примечание 3 7" xfId="2652"/>
    <cellStyle name="Примечание 3 7 2" xfId="2653"/>
    <cellStyle name="Примечание 3 7 2 2" xfId="2654"/>
    <cellStyle name="Примечание 3 7 2 3" xfId="2655"/>
    <cellStyle name="Примечание 3 7 3" xfId="2656"/>
    <cellStyle name="Примечание 3 7 3 2" xfId="2657"/>
    <cellStyle name="Примечание 3 7 3 3" xfId="2658"/>
    <cellStyle name="Примечание 3 7 4" xfId="2659"/>
    <cellStyle name="Примечание 3 7 4 2" xfId="2660"/>
    <cellStyle name="Примечание 3 7 4 3" xfId="2661"/>
    <cellStyle name="Примечание 3 7 5" xfId="2662"/>
    <cellStyle name="Примечание 3 7 6" xfId="2663"/>
    <cellStyle name="Примечание 3 8" xfId="2664"/>
    <cellStyle name="Примечание 3 8 2" xfId="2665"/>
    <cellStyle name="Примечание 3 8 3" xfId="2666"/>
    <cellStyle name="Примечание 3 9" xfId="2667"/>
    <cellStyle name="Примечание 3 9 2" xfId="2668"/>
    <cellStyle name="Примечание 3 9 3" xfId="2669"/>
    <cellStyle name="Примечание 4" xfId="2670"/>
    <cellStyle name="Примечание 4 10" xfId="2671"/>
    <cellStyle name="Примечание 4 10 2" xfId="2672"/>
    <cellStyle name="Примечание 4 10 3" xfId="2673"/>
    <cellStyle name="Примечание 4 11" xfId="2674"/>
    <cellStyle name="Примечание 4 12" xfId="2675"/>
    <cellStyle name="Примечание 4 2" xfId="2676"/>
    <cellStyle name="Примечание 4 2 2" xfId="2677"/>
    <cellStyle name="Примечание 4 2 2 2" xfId="2678"/>
    <cellStyle name="Примечание 4 2 2 2 2" xfId="2679"/>
    <cellStyle name="Примечание 4 2 2 2 3" xfId="2680"/>
    <cellStyle name="Примечание 4 2 2 3" xfId="2681"/>
    <cellStyle name="Примечание 4 2 2 3 2" xfId="2682"/>
    <cellStyle name="Примечание 4 2 2 3 3" xfId="2683"/>
    <cellStyle name="Примечание 4 2 2 4" xfId="2684"/>
    <cellStyle name="Примечание 4 2 2 4 2" xfId="2685"/>
    <cellStyle name="Примечание 4 2 2 4 3" xfId="2686"/>
    <cellStyle name="Примечание 4 2 2 5" xfId="2687"/>
    <cellStyle name="Примечание 4 2 2 6" xfId="2688"/>
    <cellStyle name="Примечание 4 2 3" xfId="2689"/>
    <cellStyle name="Примечание 4 2 3 2" xfId="2690"/>
    <cellStyle name="Примечание 4 2 3 2 2" xfId="2691"/>
    <cellStyle name="Примечание 4 2 3 2 3" xfId="2692"/>
    <cellStyle name="Примечание 4 2 3 3" xfId="2693"/>
    <cellStyle name="Примечание 4 2 3 3 2" xfId="2694"/>
    <cellStyle name="Примечание 4 2 3 3 3" xfId="2695"/>
    <cellStyle name="Примечание 4 2 3 4" xfId="2696"/>
    <cellStyle name="Примечание 4 2 3 4 2" xfId="2697"/>
    <cellStyle name="Примечание 4 2 3 4 3" xfId="2698"/>
    <cellStyle name="Примечание 4 2 3 5" xfId="2699"/>
    <cellStyle name="Примечание 4 2 3 6" xfId="2700"/>
    <cellStyle name="Примечание 4 2 4" xfId="2701"/>
    <cellStyle name="Примечание 4 2 4 2" xfId="2702"/>
    <cellStyle name="Примечание 4 2 4 2 2" xfId="2703"/>
    <cellStyle name="Примечание 4 2 4 2 3" xfId="2704"/>
    <cellStyle name="Примечание 4 2 4 3" xfId="2705"/>
    <cellStyle name="Примечание 4 2 4 3 2" xfId="2706"/>
    <cellStyle name="Примечание 4 2 4 3 3" xfId="2707"/>
    <cellStyle name="Примечание 4 2 4 4" xfId="2708"/>
    <cellStyle name="Примечание 4 2 4 4 2" xfId="2709"/>
    <cellStyle name="Примечание 4 2 4 4 3" xfId="2710"/>
    <cellStyle name="Примечание 4 2 4 5" xfId="2711"/>
    <cellStyle name="Примечание 4 2 4 6" xfId="2712"/>
    <cellStyle name="Примечание 4 2 5" xfId="2713"/>
    <cellStyle name="Примечание 4 2 5 2" xfId="2714"/>
    <cellStyle name="Примечание 4 2 5 3" xfId="2715"/>
    <cellStyle name="Примечание 4 2 6" xfId="2716"/>
    <cellStyle name="Примечание 4 2 6 2" xfId="2717"/>
    <cellStyle name="Примечание 4 2 6 3" xfId="2718"/>
    <cellStyle name="Примечание 4 2 7" xfId="2719"/>
    <cellStyle name="Примечание 4 2 7 2" xfId="2720"/>
    <cellStyle name="Примечание 4 2 7 3" xfId="2721"/>
    <cellStyle name="Примечание 4 2 8" xfId="2722"/>
    <cellStyle name="Примечание 4 2 9" xfId="2723"/>
    <cellStyle name="Примечание 4 3" xfId="2724"/>
    <cellStyle name="Примечание 4 3 2" xfId="2725"/>
    <cellStyle name="Примечание 4 3 2 2" xfId="2726"/>
    <cellStyle name="Примечание 4 3 2 2 2" xfId="2727"/>
    <cellStyle name="Примечание 4 3 2 2 3" xfId="2728"/>
    <cellStyle name="Примечание 4 3 2 3" xfId="2729"/>
    <cellStyle name="Примечание 4 3 2 3 2" xfId="2730"/>
    <cellStyle name="Примечание 4 3 2 3 3" xfId="2731"/>
    <cellStyle name="Примечание 4 3 2 4" xfId="2732"/>
    <cellStyle name="Примечание 4 3 2 4 2" xfId="2733"/>
    <cellStyle name="Примечание 4 3 2 4 3" xfId="2734"/>
    <cellStyle name="Примечание 4 3 2 5" xfId="2735"/>
    <cellStyle name="Примечание 4 3 2 6" xfId="2736"/>
    <cellStyle name="Примечание 4 3 3" xfId="2737"/>
    <cellStyle name="Примечание 4 3 3 2" xfId="2738"/>
    <cellStyle name="Примечание 4 3 3 2 2" xfId="2739"/>
    <cellStyle name="Примечание 4 3 3 2 3" xfId="2740"/>
    <cellStyle name="Примечание 4 3 3 3" xfId="2741"/>
    <cellStyle name="Примечание 4 3 3 3 2" xfId="2742"/>
    <cellStyle name="Примечание 4 3 3 3 3" xfId="2743"/>
    <cellStyle name="Примечание 4 3 3 4" xfId="2744"/>
    <cellStyle name="Примечание 4 3 3 4 2" xfId="2745"/>
    <cellStyle name="Примечание 4 3 3 4 3" xfId="2746"/>
    <cellStyle name="Примечание 4 3 3 5" xfId="2747"/>
    <cellStyle name="Примечание 4 3 3 6" xfId="2748"/>
    <cellStyle name="Примечание 4 3 4" xfId="2749"/>
    <cellStyle name="Примечание 4 3 4 2" xfId="2750"/>
    <cellStyle name="Примечание 4 3 4 2 2" xfId="2751"/>
    <cellStyle name="Примечание 4 3 4 2 3" xfId="2752"/>
    <cellStyle name="Примечание 4 3 4 3" xfId="2753"/>
    <cellStyle name="Примечание 4 3 4 3 2" xfId="2754"/>
    <cellStyle name="Примечание 4 3 4 3 3" xfId="2755"/>
    <cellStyle name="Примечание 4 3 4 4" xfId="2756"/>
    <cellStyle name="Примечание 4 3 4 4 2" xfId="2757"/>
    <cellStyle name="Примечание 4 3 4 4 3" xfId="2758"/>
    <cellStyle name="Примечание 4 3 4 5" xfId="2759"/>
    <cellStyle name="Примечание 4 3 4 6" xfId="2760"/>
    <cellStyle name="Примечание 4 3 5" xfId="2761"/>
    <cellStyle name="Примечание 4 3 5 2" xfId="2762"/>
    <cellStyle name="Примечание 4 3 5 3" xfId="2763"/>
    <cellStyle name="Примечание 4 3 6" xfId="2764"/>
    <cellStyle name="Примечание 4 3 6 2" xfId="2765"/>
    <cellStyle name="Примечание 4 3 6 3" xfId="2766"/>
    <cellStyle name="Примечание 4 3 7" xfId="2767"/>
    <cellStyle name="Примечание 4 3 7 2" xfId="2768"/>
    <cellStyle name="Примечание 4 3 7 3" xfId="2769"/>
    <cellStyle name="Примечание 4 3 8" xfId="2770"/>
    <cellStyle name="Примечание 4 3 9" xfId="2771"/>
    <cellStyle name="Примечание 4 4" xfId="2772"/>
    <cellStyle name="Примечание 4 4 2" xfId="2773"/>
    <cellStyle name="Примечание 4 4 2 2" xfId="2774"/>
    <cellStyle name="Примечание 4 4 2 2 2" xfId="2775"/>
    <cellStyle name="Примечание 4 4 2 2 3" xfId="2776"/>
    <cellStyle name="Примечание 4 4 2 3" xfId="2777"/>
    <cellStyle name="Примечание 4 4 2 3 2" xfId="2778"/>
    <cellStyle name="Примечание 4 4 2 3 3" xfId="2779"/>
    <cellStyle name="Примечание 4 4 2 4" xfId="2780"/>
    <cellStyle name="Примечание 4 4 2 4 2" xfId="2781"/>
    <cellStyle name="Примечание 4 4 2 4 3" xfId="2782"/>
    <cellStyle name="Примечание 4 4 2 5" xfId="2783"/>
    <cellStyle name="Примечание 4 4 2 6" xfId="2784"/>
    <cellStyle name="Примечание 4 4 3" xfId="2785"/>
    <cellStyle name="Примечание 4 4 3 2" xfId="2786"/>
    <cellStyle name="Примечание 4 4 3 2 2" xfId="2787"/>
    <cellStyle name="Примечание 4 4 3 2 3" xfId="2788"/>
    <cellStyle name="Примечание 4 4 3 3" xfId="2789"/>
    <cellStyle name="Примечание 4 4 3 3 2" xfId="2790"/>
    <cellStyle name="Примечание 4 4 3 3 3" xfId="2791"/>
    <cellStyle name="Примечание 4 4 3 4" xfId="2792"/>
    <cellStyle name="Примечание 4 4 3 4 2" xfId="2793"/>
    <cellStyle name="Примечание 4 4 3 4 3" xfId="2794"/>
    <cellStyle name="Примечание 4 4 3 5" xfId="2795"/>
    <cellStyle name="Примечание 4 4 3 6" xfId="2796"/>
    <cellStyle name="Примечание 4 4 4" xfId="2797"/>
    <cellStyle name="Примечание 4 4 4 2" xfId="2798"/>
    <cellStyle name="Примечание 4 4 4 2 2" xfId="2799"/>
    <cellStyle name="Примечание 4 4 4 2 3" xfId="2800"/>
    <cellStyle name="Примечание 4 4 4 3" xfId="2801"/>
    <cellStyle name="Примечание 4 4 4 3 2" xfId="2802"/>
    <cellStyle name="Примечание 4 4 4 3 3" xfId="2803"/>
    <cellStyle name="Примечание 4 4 4 4" xfId="2804"/>
    <cellStyle name="Примечание 4 4 4 4 2" xfId="2805"/>
    <cellStyle name="Примечание 4 4 4 4 3" xfId="2806"/>
    <cellStyle name="Примечание 4 4 4 5" xfId="2807"/>
    <cellStyle name="Примечание 4 4 4 6" xfId="2808"/>
    <cellStyle name="Примечание 4 4 5" xfId="2809"/>
    <cellStyle name="Примечание 4 4 5 2" xfId="2810"/>
    <cellStyle name="Примечание 4 4 5 3" xfId="2811"/>
    <cellStyle name="Примечание 4 4 6" xfId="2812"/>
    <cellStyle name="Примечание 4 4 6 2" xfId="2813"/>
    <cellStyle name="Примечание 4 4 6 3" xfId="2814"/>
    <cellStyle name="Примечание 4 4 7" xfId="2815"/>
    <cellStyle name="Примечание 4 4 7 2" xfId="2816"/>
    <cellStyle name="Примечание 4 4 7 3" xfId="2817"/>
    <cellStyle name="Примечание 4 4 8" xfId="2818"/>
    <cellStyle name="Примечание 4 4 9" xfId="2819"/>
    <cellStyle name="Примечание 4 5" xfId="2820"/>
    <cellStyle name="Примечание 4 5 2" xfId="2821"/>
    <cellStyle name="Примечание 4 5 2 2" xfId="2822"/>
    <cellStyle name="Примечание 4 5 2 3" xfId="2823"/>
    <cellStyle name="Примечание 4 5 3" xfId="2824"/>
    <cellStyle name="Примечание 4 5 3 2" xfId="2825"/>
    <cellStyle name="Примечание 4 5 3 3" xfId="2826"/>
    <cellStyle name="Примечание 4 5 4" xfId="2827"/>
    <cellStyle name="Примечание 4 5 4 2" xfId="2828"/>
    <cellStyle name="Примечание 4 5 4 3" xfId="2829"/>
    <cellStyle name="Примечание 4 5 5" xfId="2830"/>
    <cellStyle name="Примечание 4 5 6" xfId="2831"/>
    <cellStyle name="Примечание 4 6" xfId="2832"/>
    <cellStyle name="Примечание 4 6 2" xfId="2833"/>
    <cellStyle name="Примечание 4 6 2 2" xfId="2834"/>
    <cellStyle name="Примечание 4 6 2 3" xfId="2835"/>
    <cellStyle name="Примечание 4 6 3" xfId="2836"/>
    <cellStyle name="Примечание 4 6 3 2" xfId="2837"/>
    <cellStyle name="Примечание 4 6 3 3" xfId="2838"/>
    <cellStyle name="Примечание 4 6 4" xfId="2839"/>
    <cellStyle name="Примечание 4 6 4 2" xfId="2840"/>
    <cellStyle name="Примечание 4 6 4 3" xfId="2841"/>
    <cellStyle name="Примечание 4 6 5" xfId="2842"/>
    <cellStyle name="Примечание 4 6 6" xfId="2843"/>
    <cellStyle name="Примечание 4 7" xfId="2844"/>
    <cellStyle name="Примечание 4 7 2" xfId="2845"/>
    <cellStyle name="Примечание 4 7 2 2" xfId="2846"/>
    <cellStyle name="Примечание 4 7 2 3" xfId="2847"/>
    <cellStyle name="Примечание 4 7 3" xfId="2848"/>
    <cellStyle name="Примечание 4 7 3 2" xfId="2849"/>
    <cellStyle name="Примечание 4 7 3 3" xfId="2850"/>
    <cellStyle name="Примечание 4 7 4" xfId="2851"/>
    <cellStyle name="Примечание 4 7 4 2" xfId="2852"/>
    <cellStyle name="Примечание 4 7 4 3" xfId="2853"/>
    <cellStyle name="Примечание 4 7 5" xfId="2854"/>
    <cellStyle name="Примечание 4 7 6" xfId="2855"/>
    <cellStyle name="Примечание 4 8" xfId="2856"/>
    <cellStyle name="Примечание 4 8 2" xfId="2857"/>
    <cellStyle name="Примечание 4 8 3" xfId="2858"/>
    <cellStyle name="Примечание 4 9" xfId="2859"/>
    <cellStyle name="Примечание 4 9 2" xfId="2860"/>
    <cellStyle name="Примечание 4 9 3" xfId="2861"/>
    <cellStyle name="Примечание 5" xfId="2862"/>
    <cellStyle name="Примечание 5 10" xfId="2863"/>
    <cellStyle name="Примечание 5 11" xfId="2864"/>
    <cellStyle name="Примечание 5 2" xfId="2865"/>
    <cellStyle name="Примечание 5 2 2" xfId="2866"/>
    <cellStyle name="Примечание 5 2 2 2" xfId="2867"/>
    <cellStyle name="Примечание 5 2 2 2 2" xfId="2868"/>
    <cellStyle name="Примечание 5 2 2 2 3" xfId="2869"/>
    <cellStyle name="Примечание 5 2 2 3" xfId="2870"/>
    <cellStyle name="Примечание 5 2 2 3 2" xfId="2871"/>
    <cellStyle name="Примечание 5 2 2 3 3" xfId="2872"/>
    <cellStyle name="Примечание 5 2 2 4" xfId="2873"/>
    <cellStyle name="Примечание 5 2 2 4 2" xfId="2874"/>
    <cellStyle name="Примечание 5 2 2 4 3" xfId="2875"/>
    <cellStyle name="Примечание 5 2 2 5" xfId="2876"/>
    <cellStyle name="Примечание 5 2 2 6" xfId="2877"/>
    <cellStyle name="Примечание 5 2 3" xfId="2878"/>
    <cellStyle name="Примечание 5 2 3 2" xfId="2879"/>
    <cellStyle name="Примечание 5 2 3 2 2" xfId="2880"/>
    <cellStyle name="Примечание 5 2 3 2 3" xfId="2881"/>
    <cellStyle name="Примечание 5 2 3 3" xfId="2882"/>
    <cellStyle name="Примечание 5 2 3 3 2" xfId="2883"/>
    <cellStyle name="Примечание 5 2 3 3 3" xfId="2884"/>
    <cellStyle name="Примечание 5 2 3 4" xfId="2885"/>
    <cellStyle name="Примечание 5 2 3 4 2" xfId="2886"/>
    <cellStyle name="Примечание 5 2 3 4 3" xfId="2887"/>
    <cellStyle name="Примечание 5 2 3 5" xfId="2888"/>
    <cellStyle name="Примечание 5 2 3 6" xfId="2889"/>
    <cellStyle name="Примечание 5 2 4" xfId="2890"/>
    <cellStyle name="Примечание 5 2 4 2" xfId="2891"/>
    <cellStyle name="Примечание 5 2 4 2 2" xfId="2892"/>
    <cellStyle name="Примечание 5 2 4 2 3" xfId="2893"/>
    <cellStyle name="Примечание 5 2 4 3" xfId="2894"/>
    <cellStyle name="Примечание 5 2 4 3 2" xfId="2895"/>
    <cellStyle name="Примечание 5 2 4 3 3" xfId="2896"/>
    <cellStyle name="Примечание 5 2 4 4" xfId="2897"/>
    <cellStyle name="Примечание 5 2 4 4 2" xfId="2898"/>
    <cellStyle name="Примечание 5 2 4 4 3" xfId="2899"/>
    <cellStyle name="Примечание 5 2 4 5" xfId="2900"/>
    <cellStyle name="Примечание 5 2 4 6" xfId="2901"/>
    <cellStyle name="Примечание 5 2 5" xfId="2902"/>
    <cellStyle name="Примечание 5 2 5 2" xfId="2903"/>
    <cellStyle name="Примечание 5 2 5 3" xfId="2904"/>
    <cellStyle name="Примечание 5 2 6" xfId="2905"/>
    <cellStyle name="Примечание 5 2 6 2" xfId="2906"/>
    <cellStyle name="Примечание 5 2 6 3" xfId="2907"/>
    <cellStyle name="Примечание 5 2 7" xfId="2908"/>
    <cellStyle name="Примечание 5 2 7 2" xfId="2909"/>
    <cellStyle name="Примечание 5 2 7 3" xfId="2910"/>
    <cellStyle name="Примечание 5 2 8" xfId="2911"/>
    <cellStyle name="Примечание 5 2 9" xfId="2912"/>
    <cellStyle name="Примечание 5 3" xfId="2913"/>
    <cellStyle name="Примечание 5 3 2" xfId="2914"/>
    <cellStyle name="Примечание 5 3 2 2" xfId="2915"/>
    <cellStyle name="Примечание 5 3 2 2 2" xfId="2916"/>
    <cellStyle name="Примечание 5 3 2 2 3" xfId="2917"/>
    <cellStyle name="Примечание 5 3 2 3" xfId="2918"/>
    <cellStyle name="Примечание 5 3 2 3 2" xfId="2919"/>
    <cellStyle name="Примечание 5 3 2 3 3" xfId="2920"/>
    <cellStyle name="Примечание 5 3 2 4" xfId="2921"/>
    <cellStyle name="Примечание 5 3 2 4 2" xfId="2922"/>
    <cellStyle name="Примечание 5 3 2 4 3" xfId="2923"/>
    <cellStyle name="Примечание 5 3 2 5" xfId="2924"/>
    <cellStyle name="Примечание 5 3 2 6" xfId="2925"/>
    <cellStyle name="Примечание 5 3 3" xfId="2926"/>
    <cellStyle name="Примечание 5 3 3 2" xfId="2927"/>
    <cellStyle name="Примечание 5 3 3 2 2" xfId="2928"/>
    <cellStyle name="Примечание 5 3 3 2 3" xfId="2929"/>
    <cellStyle name="Примечание 5 3 3 3" xfId="2930"/>
    <cellStyle name="Примечание 5 3 3 3 2" xfId="2931"/>
    <cellStyle name="Примечание 5 3 3 3 3" xfId="2932"/>
    <cellStyle name="Примечание 5 3 3 4" xfId="2933"/>
    <cellStyle name="Примечание 5 3 3 4 2" xfId="2934"/>
    <cellStyle name="Примечание 5 3 3 4 3" xfId="2935"/>
    <cellStyle name="Примечание 5 3 3 5" xfId="2936"/>
    <cellStyle name="Примечание 5 3 3 6" xfId="2937"/>
    <cellStyle name="Примечание 5 3 4" xfId="2938"/>
    <cellStyle name="Примечание 5 3 4 2" xfId="2939"/>
    <cellStyle name="Примечание 5 3 4 2 2" xfId="2940"/>
    <cellStyle name="Примечание 5 3 4 2 3" xfId="2941"/>
    <cellStyle name="Примечание 5 3 4 3" xfId="2942"/>
    <cellStyle name="Примечание 5 3 4 3 2" xfId="2943"/>
    <cellStyle name="Примечание 5 3 4 3 3" xfId="2944"/>
    <cellStyle name="Примечание 5 3 4 4" xfId="2945"/>
    <cellStyle name="Примечание 5 3 4 4 2" xfId="2946"/>
    <cellStyle name="Примечание 5 3 4 4 3" xfId="2947"/>
    <cellStyle name="Примечание 5 3 4 5" xfId="2948"/>
    <cellStyle name="Примечание 5 3 4 6" xfId="2949"/>
    <cellStyle name="Примечание 5 3 5" xfId="2950"/>
    <cellStyle name="Примечание 5 3 5 2" xfId="2951"/>
    <cellStyle name="Примечание 5 3 5 3" xfId="2952"/>
    <cellStyle name="Примечание 5 3 6" xfId="2953"/>
    <cellStyle name="Примечание 5 3 6 2" xfId="2954"/>
    <cellStyle name="Примечание 5 3 6 3" xfId="2955"/>
    <cellStyle name="Примечание 5 3 7" xfId="2956"/>
    <cellStyle name="Примечание 5 3 7 2" xfId="2957"/>
    <cellStyle name="Примечание 5 3 7 3" xfId="2958"/>
    <cellStyle name="Примечание 5 3 8" xfId="2959"/>
    <cellStyle name="Примечание 5 3 9" xfId="2960"/>
    <cellStyle name="Примечание 5 4" xfId="2961"/>
    <cellStyle name="Примечание 5 4 2" xfId="2962"/>
    <cellStyle name="Примечание 5 4 2 2" xfId="2963"/>
    <cellStyle name="Примечание 5 4 2 3" xfId="2964"/>
    <cellStyle name="Примечание 5 4 3" xfId="2965"/>
    <cellStyle name="Примечание 5 4 3 2" xfId="2966"/>
    <cellStyle name="Примечание 5 4 3 3" xfId="2967"/>
    <cellStyle name="Примечание 5 4 4" xfId="2968"/>
    <cellStyle name="Примечание 5 4 4 2" xfId="2969"/>
    <cellStyle name="Примечание 5 4 4 3" xfId="2970"/>
    <cellStyle name="Примечание 5 4 5" xfId="2971"/>
    <cellStyle name="Примечание 5 4 6" xfId="2972"/>
    <cellStyle name="Примечание 5 5" xfId="2973"/>
    <cellStyle name="Примечание 5 5 2" xfId="2974"/>
    <cellStyle name="Примечание 5 5 2 2" xfId="2975"/>
    <cellStyle name="Примечание 5 5 2 3" xfId="2976"/>
    <cellStyle name="Примечание 5 5 3" xfId="2977"/>
    <cellStyle name="Примечание 5 5 3 2" xfId="2978"/>
    <cellStyle name="Примечание 5 5 3 3" xfId="2979"/>
    <cellStyle name="Примечание 5 5 4" xfId="2980"/>
    <cellStyle name="Примечание 5 5 4 2" xfId="2981"/>
    <cellStyle name="Примечание 5 5 4 3" xfId="2982"/>
    <cellStyle name="Примечание 5 5 5" xfId="2983"/>
    <cellStyle name="Примечание 5 5 6" xfId="2984"/>
    <cellStyle name="Примечание 5 6" xfId="2985"/>
    <cellStyle name="Примечание 5 6 2" xfId="2986"/>
    <cellStyle name="Примечание 5 6 2 2" xfId="2987"/>
    <cellStyle name="Примечание 5 6 2 3" xfId="2988"/>
    <cellStyle name="Примечание 5 6 3" xfId="2989"/>
    <cellStyle name="Примечание 5 6 3 2" xfId="2990"/>
    <cellStyle name="Примечание 5 6 3 3" xfId="2991"/>
    <cellStyle name="Примечание 5 6 4" xfId="2992"/>
    <cellStyle name="Примечание 5 6 4 2" xfId="2993"/>
    <cellStyle name="Примечание 5 6 4 3" xfId="2994"/>
    <cellStyle name="Примечание 5 6 5" xfId="2995"/>
    <cellStyle name="Примечание 5 6 6" xfId="2996"/>
    <cellStyle name="Примечание 5 7" xfId="2997"/>
    <cellStyle name="Примечание 5 7 2" xfId="2998"/>
    <cellStyle name="Примечание 5 7 3" xfId="2999"/>
    <cellStyle name="Примечание 5 8" xfId="3000"/>
    <cellStyle name="Примечание 5 8 2" xfId="3001"/>
    <cellStyle name="Примечание 5 8 3" xfId="3002"/>
    <cellStyle name="Примечание 5 9" xfId="3003"/>
    <cellStyle name="Примечание 5 9 2" xfId="3004"/>
    <cellStyle name="Примечание 5 9 3" xfId="3005"/>
    <cellStyle name="Примечание 6" xfId="3006"/>
    <cellStyle name="Примечание 6 10" xfId="3007"/>
    <cellStyle name="Примечание 6 2" xfId="3008"/>
    <cellStyle name="Примечание 6 2 2" xfId="3009"/>
    <cellStyle name="Примечание 6 2 2 2" xfId="3010"/>
    <cellStyle name="Примечание 6 2 2 2 2" xfId="3011"/>
    <cellStyle name="Примечание 6 2 2 2 3" xfId="3012"/>
    <cellStyle name="Примечание 6 2 2 3" xfId="3013"/>
    <cellStyle name="Примечание 6 2 2 3 2" xfId="3014"/>
    <cellStyle name="Примечание 6 2 2 3 3" xfId="3015"/>
    <cellStyle name="Примечание 6 2 2 4" xfId="3016"/>
    <cellStyle name="Примечание 6 2 2 4 2" xfId="3017"/>
    <cellStyle name="Примечание 6 2 2 4 3" xfId="3018"/>
    <cellStyle name="Примечание 6 2 2 5" xfId="3019"/>
    <cellStyle name="Примечание 6 2 2 6" xfId="3020"/>
    <cellStyle name="Примечание 6 2 3" xfId="3021"/>
    <cellStyle name="Примечание 6 2 3 2" xfId="3022"/>
    <cellStyle name="Примечание 6 2 3 2 2" xfId="3023"/>
    <cellStyle name="Примечание 6 2 3 2 3" xfId="3024"/>
    <cellStyle name="Примечание 6 2 3 3" xfId="3025"/>
    <cellStyle name="Примечание 6 2 3 3 2" xfId="3026"/>
    <cellStyle name="Примечание 6 2 3 3 3" xfId="3027"/>
    <cellStyle name="Примечание 6 2 3 4" xfId="3028"/>
    <cellStyle name="Примечание 6 2 3 4 2" xfId="3029"/>
    <cellStyle name="Примечание 6 2 3 4 3" xfId="3030"/>
    <cellStyle name="Примечание 6 2 3 5" xfId="3031"/>
    <cellStyle name="Примечание 6 2 3 6" xfId="3032"/>
    <cellStyle name="Примечание 6 2 4" xfId="3033"/>
    <cellStyle name="Примечание 6 2 4 2" xfId="3034"/>
    <cellStyle name="Примечание 6 2 4 2 2" xfId="3035"/>
    <cellStyle name="Примечание 6 2 4 2 3" xfId="3036"/>
    <cellStyle name="Примечание 6 2 4 3" xfId="3037"/>
    <cellStyle name="Примечание 6 2 4 3 2" xfId="3038"/>
    <cellStyle name="Примечание 6 2 4 3 3" xfId="3039"/>
    <cellStyle name="Примечание 6 2 4 4" xfId="3040"/>
    <cellStyle name="Примечание 6 2 4 4 2" xfId="3041"/>
    <cellStyle name="Примечание 6 2 4 4 3" xfId="3042"/>
    <cellStyle name="Примечание 6 2 4 5" xfId="3043"/>
    <cellStyle name="Примечание 6 2 4 6" xfId="3044"/>
    <cellStyle name="Примечание 6 2 5" xfId="3045"/>
    <cellStyle name="Примечание 6 2 5 2" xfId="3046"/>
    <cellStyle name="Примечание 6 2 5 3" xfId="3047"/>
    <cellStyle name="Примечание 6 2 6" xfId="3048"/>
    <cellStyle name="Примечание 6 2 6 2" xfId="3049"/>
    <cellStyle name="Примечание 6 2 6 3" xfId="3050"/>
    <cellStyle name="Примечание 6 2 7" xfId="3051"/>
    <cellStyle name="Примечание 6 2 7 2" xfId="3052"/>
    <cellStyle name="Примечание 6 2 7 3" xfId="3053"/>
    <cellStyle name="Примечание 6 2 8" xfId="3054"/>
    <cellStyle name="Примечание 6 2 9" xfId="3055"/>
    <cellStyle name="Примечание 6 3" xfId="3056"/>
    <cellStyle name="Примечание 6 3 2" xfId="3057"/>
    <cellStyle name="Примечание 6 3 2 2" xfId="3058"/>
    <cellStyle name="Примечание 6 3 2 3" xfId="3059"/>
    <cellStyle name="Примечание 6 3 3" xfId="3060"/>
    <cellStyle name="Примечание 6 3 3 2" xfId="3061"/>
    <cellStyle name="Примечание 6 3 3 3" xfId="3062"/>
    <cellStyle name="Примечание 6 3 4" xfId="3063"/>
    <cellStyle name="Примечание 6 3 4 2" xfId="3064"/>
    <cellStyle name="Примечание 6 3 4 3" xfId="3065"/>
    <cellStyle name="Примечание 6 3 5" xfId="3066"/>
    <cellStyle name="Примечание 6 3 6" xfId="3067"/>
    <cellStyle name="Примечание 6 4" xfId="3068"/>
    <cellStyle name="Примечание 6 4 2" xfId="3069"/>
    <cellStyle name="Примечание 6 4 2 2" xfId="3070"/>
    <cellStyle name="Примечание 6 4 2 3" xfId="3071"/>
    <cellStyle name="Примечание 6 4 3" xfId="3072"/>
    <cellStyle name="Примечание 6 4 3 2" xfId="3073"/>
    <cellStyle name="Примечание 6 4 3 3" xfId="3074"/>
    <cellStyle name="Примечание 6 4 4" xfId="3075"/>
    <cellStyle name="Примечание 6 4 4 2" xfId="3076"/>
    <cellStyle name="Примечание 6 4 4 3" xfId="3077"/>
    <cellStyle name="Примечание 6 4 5" xfId="3078"/>
    <cellStyle name="Примечание 6 4 6" xfId="3079"/>
    <cellStyle name="Примечание 6 5" xfId="3080"/>
    <cellStyle name="Примечание 6 5 2" xfId="3081"/>
    <cellStyle name="Примечание 6 5 2 2" xfId="3082"/>
    <cellStyle name="Примечание 6 5 2 3" xfId="3083"/>
    <cellStyle name="Примечание 6 5 3" xfId="3084"/>
    <cellStyle name="Примечание 6 5 3 2" xfId="3085"/>
    <cellStyle name="Примечание 6 5 3 3" xfId="3086"/>
    <cellStyle name="Примечание 6 5 4" xfId="3087"/>
    <cellStyle name="Примечание 6 5 4 2" xfId="3088"/>
    <cellStyle name="Примечание 6 5 4 3" xfId="3089"/>
    <cellStyle name="Примечание 6 5 5" xfId="3090"/>
    <cellStyle name="Примечание 6 5 6" xfId="3091"/>
    <cellStyle name="Примечание 6 6" xfId="3092"/>
    <cellStyle name="Примечание 6 6 2" xfId="3093"/>
    <cellStyle name="Примечание 6 6 3" xfId="3094"/>
    <cellStyle name="Примечание 6 7" xfId="3095"/>
    <cellStyle name="Примечание 6 7 2" xfId="3096"/>
    <cellStyle name="Примечание 6 7 3" xfId="3097"/>
    <cellStyle name="Примечание 6 8" xfId="3098"/>
    <cellStyle name="Примечание 6 8 2" xfId="3099"/>
    <cellStyle name="Примечание 6 8 3" xfId="3100"/>
    <cellStyle name="Примечание 6 9" xfId="3101"/>
    <cellStyle name="Примечание 7" xfId="3102"/>
    <cellStyle name="Примечание 7 2" xfId="3103"/>
    <cellStyle name="Примечание 7 2 2" xfId="3104"/>
    <cellStyle name="Примечание 7 2 2 2" xfId="3105"/>
    <cellStyle name="Примечание 7 2 2 3" xfId="3106"/>
    <cellStyle name="Примечание 7 2 3" xfId="3107"/>
    <cellStyle name="Примечание 7 2 3 2" xfId="3108"/>
    <cellStyle name="Примечание 7 2 3 3" xfId="3109"/>
    <cellStyle name="Примечание 7 2 4" xfId="3110"/>
    <cellStyle name="Примечание 7 2 4 2" xfId="3111"/>
    <cellStyle name="Примечание 7 2 4 3" xfId="3112"/>
    <cellStyle name="Примечание 7 2 5" xfId="3113"/>
    <cellStyle name="Примечание 7 2 6" xfId="3114"/>
    <cellStyle name="Примечание 7 3" xfId="3115"/>
    <cellStyle name="Примечание 7 3 2" xfId="3116"/>
    <cellStyle name="Примечание 7 3 2 2" xfId="3117"/>
    <cellStyle name="Примечание 7 3 2 3" xfId="3118"/>
    <cellStyle name="Примечание 7 3 3" xfId="3119"/>
    <cellStyle name="Примечание 7 3 3 2" xfId="3120"/>
    <cellStyle name="Примечание 7 3 3 3" xfId="3121"/>
    <cellStyle name="Примечание 7 3 4" xfId="3122"/>
    <cellStyle name="Примечание 7 3 4 2" xfId="3123"/>
    <cellStyle name="Примечание 7 3 4 3" xfId="3124"/>
    <cellStyle name="Примечание 7 3 5" xfId="3125"/>
    <cellStyle name="Примечание 7 3 6" xfId="3126"/>
    <cellStyle name="Примечание 7 4" xfId="3127"/>
    <cellStyle name="Примечание 7 4 2" xfId="3128"/>
    <cellStyle name="Примечание 7 4 2 2" xfId="3129"/>
    <cellStyle name="Примечание 7 4 2 3" xfId="3130"/>
    <cellStyle name="Примечание 7 4 3" xfId="3131"/>
    <cellStyle name="Примечание 7 4 3 2" xfId="3132"/>
    <cellStyle name="Примечание 7 4 3 3" xfId="3133"/>
    <cellStyle name="Примечание 7 4 4" xfId="3134"/>
    <cellStyle name="Примечание 7 4 4 2" xfId="3135"/>
    <cellStyle name="Примечание 7 4 4 3" xfId="3136"/>
    <cellStyle name="Примечание 7 4 5" xfId="3137"/>
    <cellStyle name="Примечание 7 4 6" xfId="3138"/>
    <cellStyle name="Примечание 7 5" xfId="3139"/>
    <cellStyle name="Примечание 7 5 2" xfId="3140"/>
    <cellStyle name="Примечание 7 5 3" xfId="3141"/>
    <cellStyle name="Примечание 7 6" xfId="3142"/>
    <cellStyle name="Примечание 7 6 2" xfId="3143"/>
    <cellStyle name="Примечание 7 6 3" xfId="3144"/>
    <cellStyle name="Примечание 7 7" xfId="3145"/>
    <cellStyle name="Примечание 7 7 2" xfId="3146"/>
    <cellStyle name="Примечание 7 7 3" xfId="3147"/>
    <cellStyle name="Примечание 7 8" xfId="3148"/>
    <cellStyle name="Примечание 7 9" xfId="3149"/>
    <cellStyle name="Примечание 8" xfId="3150"/>
    <cellStyle name="Примечание 8 2" xfId="3151"/>
    <cellStyle name="Примечание 8 2 2" xfId="3152"/>
    <cellStyle name="Примечание 8 2 3" xfId="3153"/>
    <cellStyle name="Примечание 8 3" xfId="3154"/>
    <cellStyle name="Примечание 8 3 2" xfId="3155"/>
    <cellStyle name="Примечание 8 3 3" xfId="3156"/>
    <cellStyle name="Процентный" xfId="3226" builtinId="5"/>
    <cellStyle name="Процентный 2" xfId="3157"/>
    <cellStyle name="Процентный 2 2" xfId="3158"/>
    <cellStyle name="Процентный 2 2 2" xfId="3159"/>
    <cellStyle name="Процентный 2 3" xfId="3160"/>
    <cellStyle name="Процентный 2 4" xfId="3161"/>
    <cellStyle name="Процентный 2 5" xfId="3224"/>
    <cellStyle name="Процентный 3" xfId="3162"/>
    <cellStyle name="Процентный 3 2" xfId="3163"/>
    <cellStyle name="Процентный 3 2 2" xfId="3164"/>
    <cellStyle name="Процентный 3 2 2 2" xfId="3165"/>
    <cellStyle name="Процентный 3 2 3" xfId="3166"/>
    <cellStyle name="Процентный 3 3" xfId="3167"/>
    <cellStyle name="Процентный 3 3 2" xfId="3168"/>
    <cellStyle name="Процентный 3 4" xfId="3169"/>
    <cellStyle name="Процентный 3 5" xfId="3170"/>
    <cellStyle name="Процентный 4" xfId="3171"/>
    <cellStyle name="Райцентр" xfId="3172"/>
    <cellStyle name="Стандартный" xfId="3173"/>
    <cellStyle name="Стиль 1" xfId="3174"/>
    <cellStyle name="Стиль 1 2" xfId="3175"/>
    <cellStyle name="Стиль 1 2 2" xfId="3176"/>
    <cellStyle name="Стиль 1 3" xfId="3233"/>
    <cellStyle name="Стиль 1_ТЭО проекта 75% PON в СПб_v7_300610_принят за базу (75%)" xfId="3177"/>
    <cellStyle name="Титул" xfId="3229"/>
    <cellStyle name="Тысячи [0]_PR_KOMPL" xfId="3178"/>
    <cellStyle name="Тысячи_Абонемент" xfId="3179"/>
    <cellStyle name="Финансовый" xfId="3225" builtinId="3"/>
    <cellStyle name="Финансовый 2" xfId="3"/>
    <cellStyle name="Финансовый 2 2" xfId="3180"/>
    <cellStyle name="Финансовый 3" xfId="3181"/>
    <cellStyle name="Финансовый 3 2" xfId="3182"/>
    <cellStyle name="Финансовый 3 2 2" xfId="3183"/>
    <cellStyle name="Финансовый 3 2 2 2" xfId="3184"/>
    <cellStyle name="Финансовый 3 2 3" xfId="3185"/>
    <cellStyle name="Финансовый 3 3" xfId="3186"/>
    <cellStyle name="Финансовый 3 3 2" xfId="3187"/>
    <cellStyle name="Финансовый 3 4" xfId="3188"/>
    <cellStyle name="Финансовый 3 5" xfId="3189"/>
    <cellStyle name="Финансовый 4" xfId="3190"/>
    <cellStyle name="Финансовый 4 2" xfId="3191"/>
    <cellStyle name="Финансовый 5" xfId="3192"/>
    <cellStyle name="Финансовый 5 2" xfId="3193"/>
    <cellStyle name="Финансовый 5 3" xfId="3194"/>
    <cellStyle name="Финансовый 6" xfId="3195"/>
    <cellStyle name="Финансовый 6 2" xfId="3196"/>
    <cellStyle name="Финансовый 7" xfId="3197"/>
    <cellStyle name="Финансовый 8" xfId="3198"/>
    <cellStyle name="Хвост" xfId="3227"/>
    <cellStyle name="э" xfId="3199"/>
    <cellStyle name="э__ОборотКЗП2 для БО" xfId="3200"/>
    <cellStyle name="э__ОборотКЗП2 для БО_Invest_11_факт_март_для КОРРЕКТИРОВКИ ПЛАНА" xfId="3201"/>
    <cellStyle name="э_Inv" xfId="3202"/>
    <cellStyle name="э_Inv_Invest_11_факт_март_для КОРРЕКТИРОВКИ ПЛАНА" xfId="3203"/>
    <cellStyle name="э_Invest_11_факт_март_для КОРРЕКТИРОВКИ ПЛАНА" xfId="3204"/>
    <cellStyle name="э_PL вспомог" xfId="3205"/>
    <cellStyle name="э_PL_СЗТ_2007_08.11.06" xfId="3206"/>
    <cellStyle name="э_PL_СЗТ_2007_08.11.06_Invest_11_факт_март_для КОРРЕКТИРОВКИ ПЛАНА" xfId="3207"/>
    <cellStyle name="э_PL_СЗТ_4 кв 2006" xfId="3208"/>
    <cellStyle name="э_PL_СЗТ_4 кв 2006_Invest_11_факт_март_для КОРРЕКТИРОВКИ ПЛАНА" xfId="3209"/>
    <cellStyle name="э_Бюджет_2007" xfId="3210"/>
    <cellStyle name="э_Бюджет_2007_Invest_11_факт_март_для КОРРЕКТИРОВКИ ПЛАНА" xfId="3211"/>
    <cellStyle name="э_ГД" xfId="3212"/>
    <cellStyle name="э_ГД_Invest_11_факт_март_для КОРРЕКТИРОВКИ ПЛАНА" xfId="3213"/>
    <cellStyle name="э_Кор-ки Инв" xfId="3214"/>
    <cellStyle name="э_Кор-ки Инв_Invest_11_факт_март_для КОРРЕКТИРОВКИ ПЛАНА" xfId="3215"/>
    <cellStyle name="э_СЗТ" xfId="3216"/>
    <cellStyle name="э_СЗТ_Invest_11_факт_март_для КОРРЕКТИРОВКИ ПЛАНА" xfId="3217"/>
    <cellStyle name="э_Утвержденный бюджет 27.06.05_ПТС" xfId="3218"/>
    <cellStyle name="э_Утвержденный бюджет 27.06.05_ПТС_Invest_11_факт_март_для КОРРЕКТИРОВКИ ПЛАНА" xfId="3219"/>
    <cellStyle name="常规_IRAQI" xfId="3220"/>
  </cellStyles>
  <dxfs count="0"/>
  <tableStyles count="0" defaultTableStyle="TableStyleMedium2" defaultPivotStyle="PivotStyleLight16"/>
  <colors>
    <mruColors>
      <color rgb="FF00FF00"/>
      <color rgb="FFCCFFFF"/>
      <color rgb="FF95B3D7"/>
      <color rgb="FFCCECFF"/>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3</xdr:col>
      <xdr:colOff>220980</xdr:colOff>
      <xdr:row>39</xdr:row>
      <xdr:rowOff>76200</xdr:rowOff>
    </xdr:from>
    <xdr:to>
      <xdr:col>3</xdr:col>
      <xdr:colOff>947928</xdr:colOff>
      <xdr:row>41</xdr:row>
      <xdr:rowOff>73152</xdr:rowOff>
    </xdr:to>
    <xdr:sp macro="" textlink="">
      <xdr:nvSpPr>
        <xdr:cNvPr id="2" name="Стрелка влево 1"/>
        <xdr:cNvSpPr/>
      </xdr:nvSpPr>
      <xdr:spPr>
        <a:xfrm>
          <a:off x="1992630" y="7505700"/>
          <a:ext cx="364998" cy="377952"/>
        </a:xfrm>
        <a:prstGeom prst="leftArrow">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ru-RU" sz="1100"/>
        </a:p>
      </xdr:txBody>
    </xdr:sp>
    <xdr:clientData/>
  </xdr:twoCellAnchor>
  <xdr:twoCellAnchor>
    <xdr:from>
      <xdr:col>3</xdr:col>
      <xdr:colOff>160917</xdr:colOff>
      <xdr:row>15</xdr:row>
      <xdr:rowOff>94131</xdr:rowOff>
    </xdr:from>
    <xdr:to>
      <xdr:col>3</xdr:col>
      <xdr:colOff>933585</xdr:colOff>
      <xdr:row>17</xdr:row>
      <xdr:rowOff>88393</xdr:rowOff>
    </xdr:to>
    <xdr:sp macro="" textlink="">
      <xdr:nvSpPr>
        <xdr:cNvPr id="3" name="Стрелка влево 2"/>
        <xdr:cNvSpPr/>
      </xdr:nvSpPr>
      <xdr:spPr>
        <a:xfrm>
          <a:off x="1932567" y="2951631"/>
          <a:ext cx="429768" cy="375262"/>
        </a:xfrm>
        <a:prstGeom prst="leftArrow">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ru-RU" sz="1100"/>
        </a:p>
      </xdr:txBody>
    </xdr:sp>
    <xdr:clientData/>
  </xdr:twoCellAnchor>
  <xdr:twoCellAnchor>
    <xdr:from>
      <xdr:col>3</xdr:col>
      <xdr:colOff>187811</xdr:colOff>
      <xdr:row>31</xdr:row>
      <xdr:rowOff>76202</xdr:rowOff>
    </xdr:from>
    <xdr:to>
      <xdr:col>3</xdr:col>
      <xdr:colOff>960479</xdr:colOff>
      <xdr:row>33</xdr:row>
      <xdr:rowOff>61499</xdr:rowOff>
    </xdr:to>
    <xdr:sp macro="" textlink="">
      <xdr:nvSpPr>
        <xdr:cNvPr id="4" name="Стрелка влево 3"/>
        <xdr:cNvSpPr/>
      </xdr:nvSpPr>
      <xdr:spPr>
        <a:xfrm>
          <a:off x="1959461" y="5981702"/>
          <a:ext cx="401193" cy="366297"/>
        </a:xfrm>
        <a:prstGeom prst="leftArrow">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ru-RU" sz="1100"/>
        </a:p>
      </xdr:txBody>
    </xdr:sp>
    <xdr:clientData/>
  </xdr:twoCellAnchor>
  <xdr:twoCellAnchor>
    <xdr:from>
      <xdr:col>3</xdr:col>
      <xdr:colOff>178846</xdr:colOff>
      <xdr:row>23</xdr:row>
      <xdr:rowOff>76198</xdr:rowOff>
    </xdr:from>
    <xdr:to>
      <xdr:col>3</xdr:col>
      <xdr:colOff>951514</xdr:colOff>
      <xdr:row>25</xdr:row>
      <xdr:rowOff>70461</xdr:rowOff>
    </xdr:to>
    <xdr:sp macro="" textlink="">
      <xdr:nvSpPr>
        <xdr:cNvPr id="5" name="Стрелка влево 4"/>
        <xdr:cNvSpPr/>
      </xdr:nvSpPr>
      <xdr:spPr>
        <a:xfrm>
          <a:off x="1950496" y="4457698"/>
          <a:ext cx="410718" cy="375263"/>
        </a:xfrm>
        <a:prstGeom prst="leftArrow">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ru-RU" sz="1100"/>
        </a:p>
      </xdr:txBody>
    </xdr:sp>
    <xdr:clientData/>
  </xdr:twoCellAnchor>
  <xdr:oneCellAnchor>
    <xdr:from>
      <xdr:col>0</xdr:col>
      <xdr:colOff>1122218</xdr:colOff>
      <xdr:row>43</xdr:row>
      <xdr:rowOff>28109</xdr:rowOff>
    </xdr:from>
    <xdr:ext cx="6005202" cy="6625862"/>
    <xdr:pic>
      <xdr:nvPicPr>
        <xdr:cNvPr id="6" name="Рисунок 5"/>
        <xdr:cNvPicPr>
          <a:picLocks noChangeAspect="1"/>
        </xdr:cNvPicPr>
      </xdr:nvPicPr>
      <xdr:blipFill>
        <a:blip xmlns:r="http://schemas.openxmlformats.org/officeDocument/2006/relationships" r:embed="rId1"/>
        <a:stretch>
          <a:fillRect/>
        </a:stretch>
      </xdr:blipFill>
      <xdr:spPr>
        <a:xfrm>
          <a:off x="588818" y="8219609"/>
          <a:ext cx="6005202" cy="6625862"/>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pr.rt.ru\FSPR\Users\Sergey.Y.Lisitsyn\Desktop\&#1052;&#1072;&#1090;&#1077;&#1088;&#1080;&#1072;&#1083;&#1099;\&#1044;&#1077;&#1082;&#1072;&#1089;&#1090;&#1086;&#1084;&#1080;&#1079;&#1072;&#1094;&#1080;&#1103;\ERPEXT-40053\&#1042;&#1085;&#1077;&#1087;&#1083;&#1072;&#1085;&#1086;&#1074;&#1072;&#1103;%20(&#1085;&#1086;&#1074;).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WGD0300132\Users\Pavel.Katelin\Desktop\&#1086;&#1073;&#1097;&#1072;&#1103;%20&#1085;&#1072;&#1096;&#1072;\&#1056;&#1072;&#1089;&#1094;&#1077;&#1085;&#1082;&#1080;%20&#1042;2&#1042;,%20&#1042;2&#1057;%20&#1087;&#1088;&#1086;&#1088;&#1072;&#1073;&#1086;&#1090;&#1082;&#1072;%202019\&#1050;&#1086;&#1087;&#1080;&#1103;%20&#1056;&#1072;&#1089;&#1095;&#1077;&#1090;%20&#1059;&#1050;&#1042;%202(&#1089;%20&#1080;&#1090;&#1086;&#1075;&#1086;&#1084;).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r.rt.ru\FSPR\Users\GAYVOR~1\AppData\Local\Temp\Rar$DIa0.094\158_&#1055;&#1088;&#1080;&#1083;&#1086;&#1078;&#1077;&#1085;&#1080;&#1077;%20&#8470;%204%20&#1082;%20&#1076;&#1086;&#1075;&#1086;&#1074;&#1086;&#1088;&#1091;%20-%20&#1050;&#1072;&#1083;&#1100;&#1082;&#1091;&#1083;&#1103;&#1090;&#1086;&#1088;%20&#1048;&#1085;&#1076;&#1077;&#1082;&#1089;&#1072;&#1094;&#1080;&#108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Заявка на ТМЦ или ОС"/>
      <sheetName val="Пример заполнения"/>
      <sheetName val="Списки"/>
      <sheetName val="Лист1"/>
      <sheetName val="Лист2"/>
      <sheetName val="МРФ_РФ_ВОЛГА"/>
      <sheetName val="НЕ_УДАЛЯТЬ_СПИСКИ"/>
    </sheetNames>
    <sheetDataSet>
      <sheetData sheetId="0"/>
      <sheetData sheetId="1">
        <row r="2">
          <cell r="E2" t="str">
            <v>Да</v>
          </cell>
        </row>
      </sheetData>
      <sheetData sheetId="2">
        <row r="2">
          <cell r="E2" t="str">
            <v>Да</v>
          </cell>
        </row>
        <row r="3">
          <cell r="E3" t="str">
            <v>Нет</v>
          </cell>
        </row>
        <row r="7">
          <cell r="J7" t="str">
            <v>Штат при руководстве.МС</v>
          </cell>
        </row>
        <row r="8">
          <cell r="J8" t="str">
            <v>Группа маркетинга</v>
          </cell>
        </row>
        <row r="9">
          <cell r="J9" t="str">
            <v>Группа организации продаж</v>
          </cell>
        </row>
        <row r="10">
          <cell r="J10" t="str">
            <v>Группа поддержки продаж</v>
          </cell>
        </row>
        <row r="11">
          <cell r="J11" t="str">
            <v>Группа активных продаж</v>
          </cell>
        </row>
        <row r="12">
          <cell r="J12" t="str">
            <v>Группа клиентского опыта и обслуживания</v>
          </cell>
        </row>
        <row r="13">
          <cell r="J13" t="str">
            <v>Группа организации продаж и обслуживания, планирования, продуктов и маркетинга</v>
          </cell>
        </row>
        <row r="14">
          <cell r="J14" t="str">
            <v>Группа сопровождения продаж</v>
          </cell>
        </row>
        <row r="15">
          <cell r="J15" t="str">
            <v xml:space="preserve">Отдел продаж корпоративным и государственным клиентам </v>
          </cell>
        </row>
        <row r="16">
          <cell r="J16" t="str">
            <v>Отдел продаж и обслуживания среднего и малого бизнеса</v>
          </cell>
        </row>
        <row r="17">
          <cell r="J17" t="str">
            <v>Группа продаж и обслуживания</v>
          </cell>
        </row>
        <row r="18">
          <cell r="J18" t="str">
            <v>Отдел планирования технической инфраструктуры</v>
          </cell>
        </row>
        <row r="19">
          <cell r="J19" t="str">
            <v>Отдел строительства технической инфраструктуры</v>
          </cell>
        </row>
        <row r="20">
          <cell r="J20" t="str">
            <v>Отдел эксплуатации технической инфраструктуры</v>
          </cell>
        </row>
        <row r="21">
          <cell r="J21" t="str">
            <v>Служба главного метролога</v>
          </cell>
        </row>
        <row r="22">
          <cell r="J22" t="str">
            <v>Служба главного энергетика</v>
          </cell>
        </row>
        <row r="23">
          <cell r="J23" t="str">
            <v>Отдел управления клиентским обслуживанием и сетями абонентского доступа</v>
          </cell>
        </row>
        <row r="24">
          <cell r="J24" t="str">
            <v>Отдел эксплуатации информационных систем</v>
          </cell>
        </row>
        <row r="25">
          <cell r="J25" t="str">
            <v>Отдел бюджетно-договорного обеспечения</v>
          </cell>
        </row>
        <row r="26">
          <cell r="J26" t="str">
            <v>Отдел технического учета</v>
          </cell>
        </row>
        <row r="27">
          <cell r="J27" t="str">
            <v>Служба охраны труда</v>
          </cell>
        </row>
        <row r="28">
          <cell r="J28" t="str">
            <v>Региональный центр управления сетями связи и информационнвми системами</v>
          </cell>
        </row>
        <row r="29">
          <cell r="J29" t="str">
            <v>Городской центр технической эксплуатации телекоммуникаций (г.Архангельск)</v>
          </cell>
        </row>
        <row r="30">
          <cell r="J30" t="str">
            <v>Межрайонный центр технической эксплуатации телекоммуникаций</v>
          </cell>
        </row>
        <row r="31">
          <cell r="J31" t="str">
            <v>Служба транспортного обеспечения</v>
          </cell>
        </row>
        <row r="32">
          <cell r="J32" t="str">
            <v>Финансово-экономическое управление</v>
          </cell>
        </row>
        <row r="33">
          <cell r="J33" t="str">
            <v>Административно-хозяйственное управление</v>
          </cell>
        </row>
        <row r="34">
          <cell r="J34" t="str">
            <v>Отдел строительства и эксплуатации гражданских объектов</v>
          </cell>
        </row>
        <row r="35">
          <cell r="J35" t="str">
            <v>Отдел хозяйственного обеспечения</v>
          </cell>
        </row>
        <row r="36">
          <cell r="J36" t="str">
            <v>Группа делопроизводства</v>
          </cell>
        </row>
        <row r="37">
          <cell r="J37" t="str">
            <v>Управление безопасности</v>
          </cell>
        </row>
        <row r="38">
          <cell r="J38" t="str">
            <v xml:space="preserve">Отдел информационной безопасности
</v>
          </cell>
        </row>
        <row r="39">
          <cell r="J39" t="str">
            <v xml:space="preserve">Отдел экономической безопасности
</v>
          </cell>
        </row>
        <row r="40">
          <cell r="J40" t="str">
            <v>Отдел инженерно-технической безопасности</v>
          </cell>
        </row>
        <row r="41">
          <cell r="J41" t="str">
            <v>Управление по работе с персоналом</v>
          </cell>
        </row>
        <row r="42">
          <cell r="J42" t="str">
            <v>Группа планирования и мотивации</v>
          </cell>
        </row>
        <row r="43">
          <cell r="J43" t="str">
            <v>Группа кадрового администрирования и развития персонала</v>
          </cell>
        </row>
        <row r="44">
          <cell r="J44" t="str">
            <v>Группа по работе с застройщиками и управляющими компаниями</v>
          </cell>
        </row>
        <row r="45">
          <cell r="J45" t="str">
            <v>Отдел мобилизационной подготовки, гражданской обороны и чрезвычайных ситуаций</v>
          </cell>
        </row>
        <row r="46">
          <cell r="J46" t="str">
            <v>Участок по хранению материальных ценностей мобилизационного резерва</v>
          </cell>
        </row>
        <row r="47">
          <cell r="J47" t="str">
            <v xml:space="preserve">Отдел обеспечения защиты государственной тайны
</v>
          </cell>
        </row>
        <row r="48">
          <cell r="J48" t="str">
            <v>Отдел правового обеспечения</v>
          </cell>
        </row>
        <row r="49">
          <cell r="J49" t="str">
            <v>Отдел имущественных прав и управления недвижимостью</v>
          </cell>
        </row>
        <row r="53">
          <cell r="J53" t="str">
            <v>E3010102</v>
          </cell>
          <cell r="M53" t="str">
            <v>P3010102</v>
          </cell>
        </row>
        <row r="54">
          <cell r="J54" t="str">
            <v>E3010103</v>
          </cell>
          <cell r="M54" t="str">
            <v>P3010103</v>
          </cell>
        </row>
        <row r="55">
          <cell r="J55" t="str">
            <v>E3010104</v>
          </cell>
          <cell r="M55" t="str">
            <v>P3010104</v>
          </cell>
        </row>
        <row r="56">
          <cell r="J56" t="str">
            <v>E301010501</v>
          </cell>
          <cell r="M56" t="str">
            <v>P3010105</v>
          </cell>
        </row>
        <row r="57">
          <cell r="J57" t="str">
            <v>E3010105011</v>
          </cell>
          <cell r="M57" t="str">
            <v>P3010106</v>
          </cell>
        </row>
        <row r="58">
          <cell r="J58" t="str">
            <v>E3010105012</v>
          </cell>
          <cell r="M58" t="str">
            <v>P3010199</v>
          </cell>
        </row>
        <row r="59">
          <cell r="J59" t="str">
            <v>E301010502</v>
          </cell>
          <cell r="M59" t="str">
            <v>P30102</v>
          </cell>
        </row>
        <row r="60">
          <cell r="J60" t="str">
            <v>E3010105021</v>
          </cell>
          <cell r="M60" t="str">
            <v>P30117</v>
          </cell>
        </row>
        <row r="61">
          <cell r="J61" t="str">
            <v>E3010105022</v>
          </cell>
          <cell r="M61" t="str">
            <v>P30103</v>
          </cell>
        </row>
        <row r="62">
          <cell r="J62" t="str">
            <v>E301010503</v>
          </cell>
          <cell r="M62" t="str">
            <v>P30118</v>
          </cell>
        </row>
        <row r="63">
          <cell r="J63" t="str">
            <v>E3010105031</v>
          </cell>
          <cell r="M63" t="str">
            <v>P30104</v>
          </cell>
        </row>
        <row r="64">
          <cell r="J64" t="str">
            <v>E3010105032</v>
          </cell>
          <cell r="M64" t="str">
            <v>P30105</v>
          </cell>
        </row>
        <row r="65">
          <cell r="J65" t="str">
            <v>E3010105151</v>
          </cell>
          <cell r="M65" t="str">
            <v>P30119</v>
          </cell>
        </row>
        <row r="66">
          <cell r="J66" t="str">
            <v>E3010105152</v>
          </cell>
          <cell r="M66" t="str">
            <v>P30106</v>
          </cell>
        </row>
        <row r="67">
          <cell r="J67" t="str">
            <v>E3010105153</v>
          </cell>
          <cell r="M67" t="str">
            <v>P30107</v>
          </cell>
        </row>
        <row r="68">
          <cell r="J68" t="str">
            <v>E3010105154</v>
          </cell>
          <cell r="M68" t="str">
            <v>P30108</v>
          </cell>
        </row>
        <row r="69">
          <cell r="J69" t="str">
            <v>E3010105155</v>
          </cell>
          <cell r="M69" t="str">
            <v>P30109</v>
          </cell>
        </row>
        <row r="70">
          <cell r="J70" t="str">
            <v>E3010105156</v>
          </cell>
          <cell r="M70" t="str">
            <v>P30110</v>
          </cell>
        </row>
        <row r="71">
          <cell r="J71" t="str">
            <v>E3010105157</v>
          </cell>
          <cell r="M71" t="str">
            <v>P30120</v>
          </cell>
        </row>
        <row r="72">
          <cell r="J72" t="str">
            <v>E3010105158</v>
          </cell>
          <cell r="M72" t="str">
            <v>P30111</v>
          </cell>
        </row>
        <row r="73">
          <cell r="J73" t="str">
            <v>E3010105161</v>
          </cell>
          <cell r="M73" t="str">
            <v>P30113</v>
          </cell>
        </row>
        <row r="74">
          <cell r="J74" t="str">
            <v>E3010105162</v>
          </cell>
          <cell r="M74" t="str">
            <v>P30114</v>
          </cell>
        </row>
        <row r="75">
          <cell r="J75" t="str">
            <v>E3010105163</v>
          </cell>
          <cell r="M75" t="str">
            <v>P30115</v>
          </cell>
        </row>
        <row r="76">
          <cell r="J76" t="str">
            <v>E3010105164</v>
          </cell>
          <cell r="M76" t="str">
            <v>P30116</v>
          </cell>
        </row>
        <row r="77">
          <cell r="J77" t="str">
            <v>E3010105165</v>
          </cell>
          <cell r="M77" t="str">
            <v>P30199</v>
          </cell>
        </row>
        <row r="78">
          <cell r="J78" t="str">
            <v>E3010105166</v>
          </cell>
          <cell r="M78" t="str">
            <v>P30198</v>
          </cell>
        </row>
        <row r="79">
          <cell r="J79" t="str">
            <v>E3010105167</v>
          </cell>
          <cell r="M79" t="str">
            <v>P30201</v>
          </cell>
        </row>
        <row r="80">
          <cell r="J80" t="str">
            <v>E3010105168</v>
          </cell>
          <cell r="M80" t="str">
            <v>P30202</v>
          </cell>
        </row>
        <row r="81">
          <cell r="J81" t="str">
            <v>E301010519</v>
          </cell>
          <cell r="M81" t="str">
            <v>P30204</v>
          </cell>
        </row>
        <row r="82">
          <cell r="J82" t="str">
            <v>E3010105191</v>
          </cell>
          <cell r="M82" t="str">
            <v>P30203</v>
          </cell>
        </row>
        <row r="83">
          <cell r="J83" t="str">
            <v>E3010105192</v>
          </cell>
          <cell r="M83" t="str">
            <v>P30205</v>
          </cell>
        </row>
        <row r="84">
          <cell r="J84" t="str">
            <v>E301010520</v>
          </cell>
          <cell r="M84" t="str">
            <v>P30299</v>
          </cell>
        </row>
        <row r="85">
          <cell r="J85" t="str">
            <v>E3010105201</v>
          </cell>
          <cell r="M85" t="str">
            <v>P30298</v>
          </cell>
        </row>
        <row r="86">
          <cell r="J86" t="str">
            <v>E3010105202</v>
          </cell>
          <cell r="M86" t="str">
            <v>P30301</v>
          </cell>
        </row>
        <row r="87">
          <cell r="J87" t="str">
            <v>E301010599</v>
          </cell>
          <cell r="M87" t="str">
            <v>P30399</v>
          </cell>
        </row>
        <row r="88">
          <cell r="J88" t="str">
            <v>E3010199</v>
          </cell>
        </row>
        <row r="89">
          <cell r="J89" t="str">
            <v>E3010202</v>
          </cell>
        </row>
        <row r="90">
          <cell r="J90" t="str">
            <v>E301020201</v>
          </cell>
        </row>
        <row r="91">
          <cell r="J91" t="str">
            <v>E301020202</v>
          </cell>
        </row>
        <row r="92">
          <cell r="J92" t="str">
            <v>E3010207</v>
          </cell>
        </row>
        <row r="93">
          <cell r="J93" t="str">
            <v>E301020701</v>
          </cell>
        </row>
        <row r="94">
          <cell r="J94" t="str">
            <v>E301020702</v>
          </cell>
        </row>
        <row r="95">
          <cell r="J95" t="str">
            <v>E3010208</v>
          </cell>
        </row>
        <row r="96">
          <cell r="J96" t="str">
            <v>E301020801</v>
          </cell>
        </row>
        <row r="97">
          <cell r="J97" t="str">
            <v>E301020802</v>
          </cell>
        </row>
        <row r="98">
          <cell r="J98" t="str">
            <v>E3010209</v>
          </cell>
        </row>
        <row r="99">
          <cell r="J99" t="str">
            <v>E301020901</v>
          </cell>
        </row>
        <row r="100">
          <cell r="J100" t="str">
            <v>E301020902</v>
          </cell>
        </row>
        <row r="101">
          <cell r="J101" t="str">
            <v>E3010210</v>
          </cell>
        </row>
        <row r="102">
          <cell r="J102" t="str">
            <v>E301021001</v>
          </cell>
        </row>
        <row r="103">
          <cell r="J103" t="str">
            <v>E301021002</v>
          </cell>
        </row>
        <row r="104">
          <cell r="J104" t="str">
            <v>E30117</v>
          </cell>
        </row>
        <row r="105">
          <cell r="J105" t="str">
            <v>E3011701</v>
          </cell>
        </row>
        <row r="106">
          <cell r="J106" t="str">
            <v>E3011702</v>
          </cell>
        </row>
        <row r="107">
          <cell r="J107" t="str">
            <v>E3010401</v>
          </cell>
        </row>
        <row r="108">
          <cell r="J108" t="str">
            <v>E3010499</v>
          </cell>
        </row>
        <row r="109">
          <cell r="J109" t="str">
            <v>E30118</v>
          </cell>
        </row>
        <row r="110">
          <cell r="J110" t="str">
            <v>E3011801</v>
          </cell>
        </row>
        <row r="111">
          <cell r="J111" t="str">
            <v>E3011802</v>
          </cell>
        </row>
        <row r="112">
          <cell r="J112" t="str">
            <v>E30106</v>
          </cell>
        </row>
        <row r="113">
          <cell r="J113" t="str">
            <v>E30107</v>
          </cell>
        </row>
        <row r="114">
          <cell r="J114" t="str">
            <v>E30108</v>
          </cell>
        </row>
        <row r="115">
          <cell r="J115" t="str">
            <v>E30109</v>
          </cell>
        </row>
        <row r="116">
          <cell r="J116" t="str">
            <v>E30119</v>
          </cell>
        </row>
        <row r="117">
          <cell r="J117" t="str">
            <v>E3011901</v>
          </cell>
        </row>
        <row r="118">
          <cell r="J118" t="str">
            <v>E3011902</v>
          </cell>
        </row>
        <row r="119">
          <cell r="J119" t="str">
            <v>E30111</v>
          </cell>
        </row>
        <row r="120">
          <cell r="J120" t="str">
            <v>E30113</v>
          </cell>
        </row>
        <row r="121">
          <cell r="J121" t="str">
            <v>E30114</v>
          </cell>
        </row>
        <row r="122">
          <cell r="J122" t="str">
            <v>E30115</v>
          </cell>
        </row>
        <row r="123">
          <cell r="J123" t="str">
            <v>E30116</v>
          </cell>
        </row>
        <row r="124">
          <cell r="J124" t="str">
            <v>E30121</v>
          </cell>
        </row>
        <row r="125">
          <cell r="J125" t="str">
            <v>E30122</v>
          </cell>
        </row>
        <row r="126">
          <cell r="J126" t="str">
            <v>E30197</v>
          </cell>
        </row>
        <row r="127">
          <cell r="J127" t="str">
            <v>E3019701</v>
          </cell>
        </row>
        <row r="128">
          <cell r="J128" t="str">
            <v>E3019702</v>
          </cell>
        </row>
        <row r="129">
          <cell r="J129" t="str">
            <v>E3020101</v>
          </cell>
        </row>
        <row r="130">
          <cell r="J130" t="str">
            <v>E3020102</v>
          </cell>
        </row>
        <row r="131">
          <cell r="J131" t="str">
            <v>E3020103</v>
          </cell>
        </row>
        <row r="132">
          <cell r="J132" t="str">
            <v>E3020199</v>
          </cell>
        </row>
        <row r="133">
          <cell r="J133" t="str">
            <v>E3020201</v>
          </cell>
        </row>
        <row r="134">
          <cell r="J134" t="str">
            <v>E3020202</v>
          </cell>
        </row>
        <row r="135">
          <cell r="J135" t="str">
            <v>E3020203</v>
          </cell>
        </row>
        <row r="136">
          <cell r="J136" t="str">
            <v>E3020204</v>
          </cell>
        </row>
        <row r="137">
          <cell r="J137" t="str">
            <v>E302020401</v>
          </cell>
        </row>
        <row r="138">
          <cell r="J138" t="str">
            <v>E302020402</v>
          </cell>
        </row>
        <row r="139">
          <cell r="J139" t="str">
            <v>E3020303</v>
          </cell>
        </row>
        <row r="140">
          <cell r="J140" t="str">
            <v>E302030301</v>
          </cell>
        </row>
        <row r="141">
          <cell r="J141" t="str">
            <v>E302030302</v>
          </cell>
        </row>
        <row r="142">
          <cell r="J142" t="str">
            <v>E3020304</v>
          </cell>
        </row>
        <row r="143">
          <cell r="J143" t="str">
            <v>E302030401</v>
          </cell>
        </row>
        <row r="144">
          <cell r="J144" t="str">
            <v>E302030402</v>
          </cell>
        </row>
        <row r="145">
          <cell r="J145" t="str">
            <v>E30297</v>
          </cell>
        </row>
        <row r="146">
          <cell r="J146" t="str">
            <v>E3029701</v>
          </cell>
        </row>
        <row r="147">
          <cell r="J147" t="str">
            <v>E3029702</v>
          </cell>
        </row>
        <row r="148">
          <cell r="J148" t="str">
            <v>E3030101</v>
          </cell>
        </row>
        <row r="149">
          <cell r="J149" t="str">
            <v>E3030106</v>
          </cell>
        </row>
        <row r="150">
          <cell r="J150" t="str">
            <v>E3030102</v>
          </cell>
        </row>
        <row r="151">
          <cell r="J151" t="str">
            <v>E3030103</v>
          </cell>
        </row>
        <row r="152">
          <cell r="J152" t="str">
            <v>E3030104</v>
          </cell>
        </row>
        <row r="153">
          <cell r="J153" t="str">
            <v>E3030105</v>
          </cell>
        </row>
        <row r="154">
          <cell r="J154" t="str">
            <v>E3030108</v>
          </cell>
        </row>
        <row r="155">
          <cell r="J155" t="str">
            <v>E3030107</v>
          </cell>
        </row>
        <row r="156">
          <cell r="J156" t="str">
            <v>E3030199</v>
          </cell>
        </row>
        <row r="157">
          <cell r="J157" t="str">
            <v>E30399</v>
          </cell>
        </row>
      </sheetData>
      <sheetData sheetId="3">
        <row r="3">
          <cell r="B3" t="str">
            <v>бут</v>
          </cell>
        </row>
        <row r="4">
          <cell r="B4" t="str">
            <v>г</v>
          </cell>
        </row>
        <row r="5">
          <cell r="B5" t="str">
            <v>дкл</v>
          </cell>
        </row>
        <row r="6">
          <cell r="B6" t="str">
            <v>доз</v>
          </cell>
        </row>
        <row r="7">
          <cell r="B7" t="str">
            <v>кв.м</v>
          </cell>
        </row>
        <row r="8">
          <cell r="B8" t="str">
            <v>кг</v>
          </cell>
        </row>
        <row r="9">
          <cell r="B9" t="str">
            <v>км</v>
          </cell>
        </row>
        <row r="10">
          <cell r="B10" t="str">
            <v>компл</v>
          </cell>
        </row>
        <row r="11">
          <cell r="B11" t="str">
            <v>куб.м</v>
          </cell>
        </row>
        <row r="12">
          <cell r="B12" t="str">
            <v>л.</v>
          </cell>
        </row>
        <row r="13">
          <cell r="B13" t="str">
            <v>м</v>
          </cell>
        </row>
        <row r="14">
          <cell r="B14" t="str">
            <v>набор</v>
          </cell>
        </row>
        <row r="15">
          <cell r="B15" t="str">
            <v>пар</v>
          </cell>
        </row>
        <row r="16">
          <cell r="B16" t="str">
            <v>пог.м</v>
          </cell>
        </row>
        <row r="17">
          <cell r="B17" t="str">
            <v>рул</v>
          </cell>
        </row>
        <row r="18">
          <cell r="B18" t="str">
            <v>т</v>
          </cell>
        </row>
        <row r="19">
          <cell r="B19" t="str">
            <v>упак</v>
          </cell>
        </row>
        <row r="20">
          <cell r="B20" t="str">
            <v>флак</v>
          </cell>
        </row>
        <row r="21">
          <cell r="B21" t="str">
            <v>Центнер</v>
          </cell>
        </row>
        <row r="22">
          <cell r="B22" t="str">
            <v>шт</v>
          </cell>
        </row>
      </sheetData>
      <sheetData sheetId="4"/>
      <sheetData sheetId="5" refreshError="1"/>
      <sheetData sheetId="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Сравнение"/>
      <sheetName val="УКВ Свод"/>
      <sheetName val="Ед.расценки"/>
      <sheetName val="FTTB (Стандарт)"/>
      <sheetName val="FTTB (Малоэтажка)"/>
      <sheetName val="FTTB (Модернизация)"/>
      <sheetName val="PON (стандарт)"/>
      <sheetName val="PON (малоэтажка)"/>
      <sheetName val="Комплекс (УКВ)"/>
      <sheetName val="УКВ для ТЭО"/>
    </sheetNames>
    <sheetDataSet>
      <sheetData sheetId="0" refreshError="1"/>
      <sheetData sheetId="1" refreshError="1"/>
      <sheetData sheetId="2" refreshError="1"/>
      <sheetData sheetId="3">
        <row r="20">
          <cell r="W20">
            <v>13.421296296296298</v>
          </cell>
        </row>
      </sheetData>
      <sheetData sheetId="4">
        <row r="18">
          <cell r="R18">
            <v>97.863618827160494</v>
          </cell>
        </row>
      </sheetData>
      <sheetData sheetId="5">
        <row r="20">
          <cell r="P20">
            <v>0</v>
          </cell>
          <cell r="U20">
            <v>66.421875</v>
          </cell>
          <cell r="Z20">
            <v>66.421875</v>
          </cell>
          <cell r="AE20">
            <v>66.421875</v>
          </cell>
          <cell r="AJ20">
            <v>66.421875</v>
          </cell>
          <cell r="AO20">
            <v>66.421875</v>
          </cell>
          <cell r="AT20">
            <v>66.421875</v>
          </cell>
        </row>
        <row r="21">
          <cell r="P21">
            <v>297.91666666666669</v>
          </cell>
          <cell r="U21">
            <v>297.91666666666669</v>
          </cell>
          <cell r="Z21">
            <v>297.91666666666669</v>
          </cell>
          <cell r="AE21">
            <v>297.91666666666669</v>
          </cell>
          <cell r="AJ21">
            <v>297.91666666666669</v>
          </cell>
          <cell r="AO21">
            <v>297.91666666666669</v>
          </cell>
          <cell r="AT21">
            <v>297.91666666666669</v>
          </cell>
        </row>
        <row r="22">
          <cell r="P22">
            <v>0</v>
          </cell>
          <cell r="U22">
            <v>2228.550675</v>
          </cell>
          <cell r="Z22">
            <v>2485.6911375000004</v>
          </cell>
          <cell r="AE22">
            <v>2228.550675</v>
          </cell>
          <cell r="AJ22">
            <v>3027.17805</v>
          </cell>
          <cell r="AO22">
            <v>3614.0082750000001</v>
          </cell>
          <cell r="AT22">
            <v>3240.1453500000002</v>
          </cell>
        </row>
        <row r="23">
          <cell r="P23">
            <v>2.75</v>
          </cell>
          <cell r="U23">
            <v>365.52550833333339</v>
          </cell>
          <cell r="Z23">
            <v>407.38422083333347</v>
          </cell>
          <cell r="AE23">
            <v>365.52550833333339</v>
          </cell>
          <cell r="AJ23">
            <v>530.19835000000012</v>
          </cell>
          <cell r="AO23">
            <v>591.05777500000011</v>
          </cell>
          <cell r="AT23">
            <v>530.19835000000012</v>
          </cell>
        </row>
        <row r="24">
          <cell r="P24">
            <v>25</v>
          </cell>
          <cell r="U24">
            <v>25</v>
          </cell>
          <cell r="Z24">
            <v>25</v>
          </cell>
          <cell r="AE24">
            <v>25</v>
          </cell>
          <cell r="AJ24">
            <v>25</v>
          </cell>
          <cell r="AO24">
            <v>25</v>
          </cell>
          <cell r="AT24">
            <v>25</v>
          </cell>
        </row>
        <row r="25">
          <cell r="P25">
            <v>325.66666666666669</v>
          </cell>
          <cell r="U25">
            <v>2983.4147249999996</v>
          </cell>
          <cell r="Z25">
            <v>3282.4139000000005</v>
          </cell>
          <cell r="AE25">
            <v>2983.4147249999996</v>
          </cell>
          <cell r="AJ25">
            <v>3946.7149416666666</v>
          </cell>
          <cell r="AO25">
            <v>4594.4045916666664</v>
          </cell>
          <cell r="AT25">
            <v>4159.6822416666673</v>
          </cell>
        </row>
      </sheetData>
      <sheetData sheetId="6">
        <row r="19">
          <cell r="S19">
            <v>277.24319097222218</v>
          </cell>
        </row>
      </sheetData>
      <sheetData sheetId="7">
        <row r="18">
          <cell r="Q18">
            <v>577.58998119212958</v>
          </cell>
        </row>
      </sheetData>
      <sheetData sheetId="8">
        <row r="11">
          <cell r="D11">
            <v>58.565656565656568</v>
          </cell>
          <cell r="N11">
            <v>55.687272727272727</v>
          </cell>
          <cell r="O11">
            <v>54.692857142857143</v>
          </cell>
        </row>
        <row r="12">
          <cell r="N12">
            <v>1695.030303030303</v>
          </cell>
          <cell r="O12">
            <v>1664.7619047619048</v>
          </cell>
        </row>
        <row r="13">
          <cell r="N13">
            <v>220.36969696969697</v>
          </cell>
          <cell r="O13">
            <v>216.4345238095238</v>
          </cell>
        </row>
        <row r="14">
          <cell r="N14">
            <v>32.633333333333333</v>
          </cell>
          <cell r="O14">
            <v>32.050595238095241</v>
          </cell>
        </row>
        <row r="15">
          <cell r="N15">
            <v>2003.7206060606061</v>
          </cell>
          <cell r="O15">
            <v>1967.9398809523809</v>
          </cell>
        </row>
        <row r="16">
          <cell r="N16">
            <v>503.21249999999998</v>
          </cell>
          <cell r="O16">
            <v>494.2265625</v>
          </cell>
        </row>
        <row r="17">
          <cell r="N17">
            <v>503.21249999999998</v>
          </cell>
          <cell r="O17">
            <v>494.2265625</v>
          </cell>
        </row>
        <row r="18">
          <cell r="N18">
            <v>2506.933106060606</v>
          </cell>
          <cell r="O18">
            <v>2462.1664434523809</v>
          </cell>
        </row>
      </sheetData>
      <sheetData sheetId="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Расчет Коэф. по курсу USD"/>
      <sheetName val="Калькулятор Индексации "/>
    </sheetNames>
    <sheetDataSet>
      <sheetData sheetId="0" refreshError="1"/>
      <sheetData sheetId="1">
        <row r="12">
          <cell r="A12" t="str">
            <v>1.1</v>
          </cell>
          <cell r="B12" t="str">
            <v>Строительство сетей абонентского доступа по технологии FTTb в Cстандартной застройке и в Новостройках  (дома выше 3-х этажей):</v>
          </cell>
          <cell r="C12" t="str">
            <v xml:space="preserve">Строительство в Стандартной застройке и Новостройках (ДРС FTTb FE -2 пары на 1 ДХ от % проникновения).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Строительство слаботочных стояков не производиться,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
</v>
          </cell>
          <cell r="H12" t="str">
            <v xml:space="preserve">Не применяется совместно с Работами пунктов с 6.1÷6.3; 6.5÷ 6.8; 6.21÷6.24 </v>
          </cell>
        </row>
        <row r="13">
          <cell r="A13" t="str">
            <v>1.1.1</v>
          </cell>
          <cell r="B13" t="str">
            <v>- для Домохозяйств, охваченных по технологии FTTB с проникновением до 50% включительно,  с применением минимального шага проникновения 5%</v>
          </cell>
          <cell r="C13" t="str">
            <v>ПИР, СМР  включая, но не ограничиваясь: установка телекоммуникационного шкафа узла доступа с подключением его к электропитанию, установка коммутатора доступа, установка коммутатора агрегации/концентрации, прокладка ДРС, патч-кордов, перекидных ВОК; Прочие затраты, включая: стоимость кабеля и материалов, вспомогательное оборудование, оформление разрешительных документов, исполнительной документации. 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v>
          </cell>
          <cell r="D13" t="str">
            <v>порт</v>
          </cell>
          <cell r="E13">
            <v>1788.27</v>
          </cell>
          <cell r="F13">
            <v>328.95</v>
          </cell>
          <cell r="G13">
            <v>1459.32</v>
          </cell>
          <cell r="I13" t="str">
            <v>Индексация</v>
          </cell>
        </row>
        <row r="14">
          <cell r="A14" t="str">
            <v>1.1.2</v>
          </cell>
          <cell r="B14" t="str">
            <v>- для Домохозяйств, охваченных по технологии FTTB с проникновением от 50 % до 80% включительно, с применением минимального шага проникновения 5%</v>
          </cell>
          <cell r="D14" t="str">
            <v>порт</v>
          </cell>
          <cell r="E14">
            <v>1591.37</v>
          </cell>
          <cell r="F14">
            <v>267.55</v>
          </cell>
          <cell r="G14">
            <v>1323.82</v>
          </cell>
          <cell r="H14" t="str">
            <v>-</v>
          </cell>
          <cell r="I14" t="str">
            <v>Индексация</v>
          </cell>
        </row>
        <row r="15">
          <cell r="A15" t="str">
            <v>1.1.3</v>
          </cell>
          <cell r="B15" t="str">
            <v>- для Домохозяйств, охваченных по технологии FTTB с проникновением выше 80 %,  с применением минимального шага проникновения 5%</v>
          </cell>
          <cell r="D15" t="str">
            <v>порт</v>
          </cell>
          <cell r="E15">
            <v>1533.97</v>
          </cell>
          <cell r="F15">
            <v>246.46</v>
          </cell>
          <cell r="G15">
            <v>1287.51</v>
          </cell>
          <cell r="H15" t="str">
            <v>-</v>
          </cell>
          <cell r="I15" t="str">
            <v>Индексация</v>
          </cell>
        </row>
        <row r="16">
          <cell r="A16" t="str">
            <v>1.2</v>
          </cell>
          <cell r="B16" t="str">
            <v>Строительство сетей FTTB в Комплексных Новостройках:</v>
          </cell>
          <cell r="C16" t="str">
            <v>Строительство в Комплексных новостройках (ДРС FTTb GE-4 пары на 1 ДХ под 100% проникновения, стояки не строятся). Проектирование и строительство магистральных участков ВОЛС производится по отдельным расценкам пунктов 4.2÷4.4, устройство ввода производиться по отдельным расценкам 5.24÷5.26. В случае необходимости строительства слаботочных стояков, проектирование и строительство производиться по отдельной расценке пункта 6.4.  Организация вводов в  ДХ производиться по расценкам 6.38÷6.39; 6.42÷6.43.</v>
          </cell>
          <cell r="H16" t="str">
            <v xml:space="preserve">
Не применяется совместно с Работами пунктов 6.3; 6.5÷ 6.7; 6.21÷6.24</v>
          </cell>
        </row>
        <row r="17">
          <cell r="A17" t="str">
            <v>1.2.1</v>
          </cell>
          <cell r="B17" t="str">
            <v>- для Домохозяйств, охваченных по технологии FTTB с проникновением 100 %</v>
          </cell>
          <cell r="C17" t="str">
            <v>ПИР, СМР  включая, но не ограничиваясь: установка телекоммуникационного шкафа узла доступа с подключением его к электропитанию, установка коммутатора доступа, установка коммутатора агрегации/концентрации, прокладка ДРС, патч-кордов, перекидных ВОК; Прочие затраты, включая: стоимость кабеля и материалов, вспомогательное оборудование, оформление разрешительных документов, исполнительной документации. 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v>
          </cell>
          <cell r="D17" t="str">
            <v>порт</v>
          </cell>
          <cell r="E17">
            <v>2470.61</v>
          </cell>
          <cell r="F17">
            <v>291.45</v>
          </cell>
          <cell r="G17">
            <v>2179.1600000000003</v>
          </cell>
          <cell r="H17" t="str">
            <v>Допускается применение расценки для объектов Новостройки, с потребностью от Коммерческого блока в  ДРС FTTb GE-4 пары на 1 ДХ под 100% проникновение</v>
          </cell>
          <cell r="I17" t="str">
            <v>Индексация</v>
          </cell>
        </row>
        <row r="18">
          <cell r="A18" t="str">
            <v>Строительство сетей FTTB малоэтажная застройка (дома до 3-х этажей, включительно)</v>
          </cell>
          <cell r="D18" t="str">
            <v>Для определения количества построенных портов FTTB считается кол-во портов
коммутаторов доступа, подключенных медным патч-кордами в ТШ к
многопарному кабелю UTP построенной ДРС.</v>
          </cell>
        </row>
        <row r="19">
          <cell r="A19" t="str">
            <v>1.3</v>
          </cell>
          <cell r="B19" t="str">
            <v>Строительство сетей абонентского доступа по технологии FTTb (ДРС FTTb FE -2 пары на 1 ДХ) в домах малоэтажной застройки</v>
          </cell>
          <cell r="C19" t="str">
            <v xml:space="preserve">ПИР, СМР, Прочие затраты, включая: стоимость кабеля и материалов, вспомогательное оборудование, оформление разрешительных документов, исполнительной документации. 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магистральных участков ВОЛС (производится по расценкам пунктов 4.2÷4.4, устройство кабельного вывода/ввода производиться по расценкам 5.24÷5.26. </v>
          </cell>
          <cell r="H19" t="str">
            <v xml:space="preserve">Не применяется совместно с Работами пунктов с 6.1÷6.3; 6.5÷ 6.8; 6.21÷6.24 </v>
          </cell>
        </row>
        <row r="20">
          <cell r="A20" t="str">
            <v>1.3.1</v>
          </cell>
          <cell r="B20" t="str">
            <v>- для Домохозяйств, охваченных по технологии FTTB с проникновением до 50% включительно, с применением минимального шага проникновения 5%</v>
          </cell>
          <cell r="D20" t="str">
            <v>порт</v>
          </cell>
          <cell r="E20">
            <v>1851.8</v>
          </cell>
          <cell r="F20">
            <v>385.38</v>
          </cell>
          <cell r="G20">
            <v>1466.42</v>
          </cell>
          <cell r="H20" t="str">
            <v>-</v>
          </cell>
          <cell r="I20" t="str">
            <v>Индексация</v>
          </cell>
        </row>
        <row r="21">
          <cell r="A21" t="str">
            <v>1.3.2</v>
          </cell>
          <cell r="B21" t="str">
            <v>- для Домохозяйств, охваченных по технологии FTTB с проникновением выше 50%,  с применением минимального шага проникновения 5%</v>
          </cell>
          <cell r="D21" t="str">
            <v>порт</v>
          </cell>
          <cell r="E21">
            <v>1653.26</v>
          </cell>
          <cell r="F21">
            <v>309.58999999999997</v>
          </cell>
          <cell r="G21">
            <v>1343.67</v>
          </cell>
          <cell r="H21" t="str">
            <v>-</v>
          </cell>
          <cell r="I21" t="str">
            <v>Индексация</v>
          </cell>
        </row>
        <row r="22">
          <cell r="A22" t="str">
            <v xml:space="preserve">Раздел 2. Новое строительство сетей ШПД  по технологии GPON </v>
          </cell>
        </row>
        <row r="23">
          <cell r="A23" t="str">
            <v>Строительство сетей ШПД  по технологии GPON в городской черте</v>
          </cell>
          <cell r="D23" t="str">
            <v>Стоимость сплиттера 2-го каскада (УСМ) не входит в расценку  строительства объектов в сегменте Стандартная застройка,  Новостройка, Малоэтажная застройка, но должна быть учтена в ТЭО проектов.</v>
          </cell>
        </row>
        <row r="24">
          <cell r="A24" t="str">
            <v>2.1</v>
          </cell>
          <cell r="B24" t="str">
            <v>Строительство сетей абонентского доступа по технологии GPON в сегменте Стандартной застройки и Новостройках (дома выше 3-х этажей):</v>
          </cell>
          <cell r="C24" t="str">
            <v>GPON - стандартное строительство в домах от 3-х этажей и выше (ДРС под 100%,  ОРШ в каждом доме).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Строительство слаботочных стояков не производиться,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 
ПИР, СМР, Прочие затраты, включая: Проектирование домовой распределительной сети. Строительство распределительной сети с учётом стоимости материалов и кабельной продукции, включая, но не ограничиваясь, выполнение следующих видов работ: согласование проведения работ с собственниками жилья; прокладка ВОК по существующему или вновь построенному горизонтальному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(включая стоимость ОРК, без учета стоимости сплиттера 2-го каскада (УСМ)); монтаж, разварка ВОК с комплексом измерений; подготовка, сдача ИД и законченного строительством объекта.</v>
          </cell>
          <cell r="D24" t="str">
            <v>порт 1-го каскада</v>
          </cell>
          <cell r="E24">
            <v>3745.8</v>
          </cell>
          <cell r="F24">
            <v>524.33000000000004</v>
          </cell>
          <cell r="G24">
            <v>3221.4700000000003</v>
          </cell>
          <cell r="H24" t="str">
            <v xml:space="preserve">Не применяется совместно с Работами пунктов с  6.5÷ 6.15; 6.21÷ 6.24 </v>
          </cell>
          <cell r="I24" t="str">
            <v>Индексация</v>
          </cell>
        </row>
        <row r="25">
          <cell r="A25" t="str">
            <v>2.2</v>
          </cell>
          <cell r="B25" t="str">
            <v>Строительство сетей абонентского доступа по технологии GPON в сегменте малоэтажной застройки (дома до 3-х этажей, включительно):</v>
          </cell>
          <cell r="C25" t="str">
            <v>GPON - строительство в малоэтажных домах высотой от 3-х этажей и ниже (ДРС в подъездах не строится, ОРК - одна на подъезд, ОРШ на группу домов, кабель от ОРШ до ОРК методом подвеса).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ПИР, СМР, Прочие затраты, включая: Проектирование и согласование проведения работ с собственниками жилья; прокладка распределительных ВОК;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(включая стоимость ОРК, без учета стоимости сплиттера 2-го каскада (УСМ)); монтаж, разварка ВОК с комплексом измерений; подготовка, сдача ИД и законченного строительством объекта.</v>
          </cell>
          <cell r="D25" t="str">
            <v>порт 1-го каскада</v>
          </cell>
          <cell r="E25">
            <v>5056.8599999999997</v>
          </cell>
          <cell r="F25">
            <v>545.25</v>
          </cell>
          <cell r="G25">
            <v>4511.6099999999997</v>
          </cell>
          <cell r="H25" t="str">
            <v xml:space="preserve">Для объектов, с количеством две и менее квартир на этаже, допускается производить работы по расценкам раздела 3.  
Не применяется совместно с Работами пунктов с  6.5÷ 6.15; 6.21÷ 6.24 </v>
          </cell>
          <cell r="I25" t="str">
            <v>Индексация</v>
          </cell>
        </row>
        <row r="26">
          <cell r="A26" t="str">
            <v>2.3</v>
          </cell>
          <cell r="B26" t="str">
            <v>Строительство сетей абонентского доступа по технологии GPON Комплексных Новостройках:</v>
          </cell>
          <cell r="C26" t="str">
            <v>GPON - строительство в Новостройках (ДРС под 100%, ОРШ в каждом доме, ОРК через этаж или на каждом этаже). Стояки не строятся.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В случае необходимости строительства слаботочных стояков, проектирование и строительство производиться по отдельной расценке пункта 6.4. Организация вводов в  ДХ производиться по расценкам 6.40÷6.41.
ПИР, СМР, Прочие затраты, включая: Проектирование домовой распределительной сети. Строительство распределительной сети с учётом стоимости материалов и кабельной продукции, включая, но не ограничиваясь, выполнение следующих видов работ: согласование времени проведения работ с Застройщиками; прокладка распределительных ВОК по существующему  или вновь построенному горизонтальному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и УСМ (включая стоимость ОРК и сплиттера 2-го каскада (УСМ)); монтаж, разварка ВОК с комплексом измерений; подготовка, сдача ИД и законченного строительством объекта.</v>
          </cell>
          <cell r="D26" t="str">
            <v>порт 1-го каскада</v>
          </cell>
          <cell r="E26">
            <v>3641.55</v>
          </cell>
          <cell r="F26">
            <v>211.26</v>
          </cell>
          <cell r="G26">
            <v>3430.29</v>
          </cell>
          <cell r="H26" t="str">
            <v xml:space="preserve">Не применяется совместно с Работами пунктов с  6.5÷6.7; 6.9÷6.15; 6.21÷ 6.24 </v>
          </cell>
          <cell r="I26" t="str">
            <v>Индексация</v>
          </cell>
        </row>
        <row r="27">
          <cell r="A27" t="str">
            <v>Раздел 3. Новое строительство сетей ШПД по технологии  FTTН  (GPON) в коттеджных посёлках</v>
          </cell>
        </row>
        <row r="28">
          <cell r="A28" t="str">
            <v xml:space="preserve">  Строительство распределительных участков ВОЛС  (Расценки используются для строительства распределительных участков ВОЛС по технологии GPON в коттеджных посёлках)</v>
          </cell>
        </row>
        <row r="29">
          <cell r="A29" t="str">
            <v>3.1</v>
          </cell>
          <cell r="B29" t="str">
            <v xml:space="preserve"> Прокладка и монтаж ВОК в кабельной канализации, включая установку консолей в колодцах  (при необходимости), внутриобъектовые работы, монтаж кабельростов, стоек, оптических кроссов</v>
          </cell>
          <cell r="C29" t="str">
            <v xml:space="preserve"> ПИР, СМР, Прочие затраты, включая: стоимость оптического кабеля (с учётом технологических, монтажных запасов кабеля), установку муфт и кроссов со сваркой волокон, (включая стоимость оптических муфт и кроссов, стоек и кабельростов), откачку воды из телефонных колодцев (ТК), очистку ТК, проверку проходимости кабельной канализации, промывку кабельной канализации, герметизацию каналов, бирки; устройство вывода на стену/опору, вывод на стену/опору; прокладку по стене; устройство ввода, ввод кабеля в здание по существующему каналу, внутриобъектовые работы, монтаж кабельростов, стоек, оптических кроссов, оконечивание кабеля,  проведение  всех измерений ВОК, включая входной контроль кабеля, монтаж сплиттеров, дроп муфт, ОРК, ОРШ (включая стоимость сплиттеров, дроп муфт, ОРК, ОРШ),  с оформлением разрешительных документов, в том числе согласование с УК и ТСЖ, исполнительной документации. Протяженность трассы  - длина прокладываемого кабеля до оптического кросса.</v>
          </cell>
          <cell r="H29" t="str">
            <v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v>
          </cell>
        </row>
        <row r="30">
          <cell r="A30" t="str">
            <v>3.1.1</v>
          </cell>
          <cell r="B30" t="str">
            <v>ВОК 4 -16 волокон</v>
          </cell>
          <cell r="D30" t="str">
            <v>1 км трассы кабеля</v>
          </cell>
          <cell r="E30">
            <v>233985.14</v>
          </cell>
          <cell r="F30">
            <v>24974.69</v>
          </cell>
          <cell r="G30">
            <v>209010.45</v>
          </cell>
          <cell r="H30" t="str">
            <v>-</v>
          </cell>
          <cell r="I30" t="str">
            <v>Индексация</v>
          </cell>
        </row>
        <row r="31">
          <cell r="A31" t="str">
            <v>3.1.2</v>
          </cell>
          <cell r="B31" t="str">
            <v>ВОК 24- 48 волокон</v>
          </cell>
          <cell r="D31" t="str">
            <v>1 км трассы кабеля</v>
          </cell>
          <cell r="E31">
            <v>264489.51</v>
          </cell>
          <cell r="F31">
            <v>25779.15</v>
          </cell>
          <cell r="G31">
            <v>238710.36000000002</v>
          </cell>
          <cell r="H31" t="str">
            <v>-</v>
          </cell>
          <cell r="I31" t="str">
            <v>Индексация</v>
          </cell>
        </row>
        <row r="32">
          <cell r="A32" t="str">
            <v>3.1.3</v>
          </cell>
          <cell r="B32" t="str">
            <v>ВОК более 48 волокон</v>
          </cell>
          <cell r="D32" t="str">
            <v>1 км трассы кабеля</v>
          </cell>
          <cell r="E32">
            <v>308159.61</v>
          </cell>
          <cell r="F32">
            <v>27862.2</v>
          </cell>
          <cell r="G32">
            <v>280297.40999999997</v>
          </cell>
          <cell r="H32" t="str">
            <v>-</v>
          </cell>
          <cell r="I32" t="str">
            <v>Индексация</v>
          </cell>
        </row>
        <row r="33">
          <cell r="A33" t="str">
            <v>3.2</v>
          </cell>
          <cell r="B33" t="str">
            <v xml:space="preserve"> Прокладка и монтаж ВОК в грунте, включая землеустроительное дело, топографо-геодезические работы, согласования</v>
          </cell>
          <cell r="C33" t="str">
            <v>ПИР, СМР, Прочие затраты в составе:  разработка траншеи, прокладка опознавательной ленты, прокладка кабеля, монтаж  муфт и кроссов со сваркой волокон, (включая стоимость оптического кабеля и муфт, кроссов, стоек и кабельростов), защита кабеля в опасных местах не требующих применения ГНБ (места перехода через дороги, пересечение с инженерными сетями, внутри объекта и т.д.), установка пикетных столбиков; устройство ввывода на стену/опору, вывод кабеля на стену/опору; прокладка по стене и существующей инфраструктуре; устройство ввода, ввод кабеля в здание по существующему каналу, внутриобъектовые работы, монтаж кабельростов, стоек, оптических кроссов,  оконечивание кабеля с обеих сторон, включая работы по восстановлению  асфальтобетонных покрытий проезжей части, тротуаров и работ по благоустройству, проведение  всех измерений ВОК, включая входной контроль кабеля, монтаж сплиттеров, ОРК, ОРШ (включая стоимость сплиттеров, дроп муфт, ОРК, ОРШ), оформление разрешительных документов, в том числе согласование с УК и ТСЖ, исполнительной документации и оформление охранных зон линий связи. Протяженность трассы  - длина прокладываемого кабеля до оптического кросса.</v>
          </cell>
          <cell r="H33" t="str">
            <v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v>
          </cell>
        </row>
        <row r="34">
          <cell r="A34" t="str">
            <v>3.2.1</v>
          </cell>
          <cell r="B34" t="str">
            <v>ВОК 4 -16 волокон</v>
          </cell>
          <cell r="D34" t="str">
            <v>1 км трассы кабеля</v>
          </cell>
          <cell r="E34">
            <v>497159.43</v>
          </cell>
          <cell r="F34">
            <v>92783</v>
          </cell>
          <cell r="G34">
            <v>404376.43</v>
          </cell>
          <cell r="H34" t="str">
            <v>-</v>
          </cell>
          <cell r="I34" t="str">
            <v>Индексация</v>
          </cell>
        </row>
        <row r="35">
          <cell r="A35" t="str">
            <v>3.2.2</v>
          </cell>
          <cell r="B35" t="str">
            <v>ВОК 24- 48 волокон</v>
          </cell>
          <cell r="D35" t="str">
            <v>1 км трассы кабеля</v>
          </cell>
          <cell r="E35">
            <v>532716.85</v>
          </cell>
          <cell r="F35">
            <v>94245.14</v>
          </cell>
          <cell r="G35">
            <v>438471.70999999996</v>
          </cell>
          <cell r="H35" t="str">
            <v>-</v>
          </cell>
          <cell r="I35" t="str">
            <v>Индексация</v>
          </cell>
        </row>
        <row r="36">
          <cell r="A36" t="str">
            <v>3.2.3</v>
          </cell>
          <cell r="B36" t="str">
            <v>ВОК более 48 волокон</v>
          </cell>
          <cell r="D36" t="str">
            <v>1 км трассы кабеля</v>
          </cell>
          <cell r="E36">
            <v>602890.93999999994</v>
          </cell>
          <cell r="F36">
            <v>102793.52</v>
          </cell>
          <cell r="G36">
            <v>500097.41999999993</v>
          </cell>
          <cell r="H36" t="str">
            <v>-</v>
          </cell>
          <cell r="I36" t="str">
            <v>Индексация</v>
          </cell>
        </row>
        <row r="37">
          <cell r="A37" t="str">
            <v>3.3</v>
          </cell>
          <cell r="B37" t="str">
            <v xml:space="preserve"> Прокладка и монтаж ВОК по существующим опорам (трубостойкам, между зданиями)</v>
          </cell>
          <cell r="C37" t="str">
            <v>ПИР, СМР, Прочие затраты, включая: установку муфт и кроссов, (включая стоимость оптического кабеля и муфт, кроссов, стоек и кабельростов),защиту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прокладка по стене и существующей инфраструктуре, ввод кабеля в здание с пробивкой и заделкой отверстий при необходимости, внутриобъектовые работы, монтаж кабельростов, стоек, оптических кроссов, оконечивание кабеля с обеих сторон, проведение всех  измерений ВОК, монтаж сплиттеров, дроп муфт, ОРК, ОРШ (включая стоимость сплиттеров, ОРК, ОРШ), оформление разрешительных документов, в том числе согласование с УК и ТСЖ, исполнительной документации.  Протяженность трассы  - длина прокладываемого кабеля до оптического кросса.</v>
          </cell>
          <cell r="H37" t="str">
            <v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v>
          </cell>
        </row>
        <row r="38">
          <cell r="A38" t="str">
            <v>3.3.1</v>
          </cell>
          <cell r="B38" t="str">
            <v>ВОК 4 -16 волокон</v>
          </cell>
          <cell r="D38" t="str">
            <v>1 км трассы кабеля</v>
          </cell>
          <cell r="E38">
            <v>251384.35</v>
          </cell>
          <cell r="F38">
            <v>33235.629999999997</v>
          </cell>
          <cell r="G38">
            <v>218148.72</v>
          </cell>
          <cell r="H38" t="str">
            <v>-</v>
          </cell>
          <cell r="I38" t="str">
            <v>Индексация</v>
          </cell>
        </row>
        <row r="39">
          <cell r="A39" t="str">
            <v>3.3.2</v>
          </cell>
          <cell r="B39" t="str">
            <v>ВОК 24- 48 волокон</v>
          </cell>
          <cell r="D39" t="str">
            <v>1 км трассы кабеля</v>
          </cell>
          <cell r="E39">
            <v>283170.28000000003</v>
          </cell>
          <cell r="F39">
            <v>34057.82</v>
          </cell>
          <cell r="G39">
            <v>249112.46000000002</v>
          </cell>
          <cell r="H39" t="str">
            <v>-</v>
          </cell>
          <cell r="I39" t="str">
            <v>Индексация</v>
          </cell>
        </row>
        <row r="40">
          <cell r="A40" t="str">
            <v>3.3.3</v>
          </cell>
          <cell r="B40" t="str">
            <v>ВОК более 48 волокон</v>
          </cell>
          <cell r="D40" t="str">
            <v>1 км трассы кабеля</v>
          </cell>
          <cell r="E40">
            <v>326634.21999999997</v>
          </cell>
          <cell r="F40">
            <v>36152.730000000003</v>
          </cell>
          <cell r="G40">
            <v>290481.49</v>
          </cell>
          <cell r="H40" t="str">
            <v>-</v>
          </cell>
          <cell r="I40" t="str">
            <v>Индексация</v>
          </cell>
        </row>
        <row r="41">
          <cell r="A41" t="str">
            <v>4.2</v>
          </cell>
          <cell r="B41" t="str">
            <v xml:space="preserve"> Прокладка и монтаж ВОК в кабельной канализации, включая внутриобъектовые работы </v>
          </cell>
          <cell r="C41" t="str">
            <v xml:space="preserve"> ПИР,СМР, с учётом стоимости кабеля и всех материалов для наружных и внутренних работ, (с учётом  технологических, монтажных запасов кабеля), в том числе сопутствующие и подготовительные работы и не ограничиваясь перечисленным: очистка, промывка, подготовка каналов канализации,  установка консолей в колодцах  (при необходимости);  монтаж/перемонтаж муфт со сваркой волокон (включая стоимость муфт, из расчета 1 вновь монтируемая муфта на 0,5 км. трассы); герметизация каналов; маркировка (бирки);  вывод кабеля из канализации на стену/опору;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защита кабеля в опасных местах; монтаж оптических кроссов (включая стоимость)/сплиттеров (включая стоимость), стоек с креплением и оконечиванием кабеля. Проведение  всех измерений ВОК,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ВОК до оптического кросса/сплиттеров.  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5.24÷5.25.</v>
          </cell>
          <cell r="H41" t="str">
            <v>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РАСЦЕНКА ПРИМЕНЯЕТСЯ для отдельной внутриобъектовой прокладки.</v>
          </cell>
        </row>
        <row r="42">
          <cell r="A42" t="str">
            <v>4.2.1</v>
          </cell>
          <cell r="B42" t="str">
            <v>ВОК ёмкостью  до 8 волокон включительно</v>
          </cell>
          <cell r="D42" t="str">
            <v xml:space="preserve">1 км трассы кабеля </v>
          </cell>
          <cell r="E42">
            <v>133572.09</v>
          </cell>
          <cell r="F42">
            <v>20568.189999999999</v>
          </cell>
          <cell r="G42">
            <v>113003.9</v>
          </cell>
          <cell r="H42" t="str">
            <v>-</v>
          </cell>
          <cell r="I42" t="str">
            <v>Индексация</v>
          </cell>
        </row>
        <row r="43">
          <cell r="A43" t="str">
            <v>4.2.2</v>
          </cell>
          <cell r="B43" t="str">
            <v>ВОК ёмкостью более  8 до 16 волокон включительно</v>
          </cell>
          <cell r="D43" t="str">
            <v xml:space="preserve">1 км трассы кабеля </v>
          </cell>
          <cell r="E43">
            <v>137960.64000000001</v>
          </cell>
          <cell r="F43">
            <v>20568.189999999999</v>
          </cell>
          <cell r="G43">
            <v>117392.45000000001</v>
          </cell>
          <cell r="H43" t="str">
            <v>-</v>
          </cell>
          <cell r="I43" t="str">
            <v>Индексация</v>
          </cell>
        </row>
        <row r="44">
          <cell r="A44" t="str">
            <v>4.2.3</v>
          </cell>
          <cell r="B44" t="str">
            <v>ВОК ёмкостью  более 16 до 24 волокон включительно</v>
          </cell>
          <cell r="D44" t="str">
            <v xml:space="preserve">1 км трассы кабеля </v>
          </cell>
          <cell r="E44">
            <v>141926.41</v>
          </cell>
          <cell r="F44">
            <v>20568.189999999999</v>
          </cell>
          <cell r="G44">
            <v>121358.22</v>
          </cell>
          <cell r="H44" t="str">
            <v>-</v>
          </cell>
          <cell r="I44" t="str">
            <v>Индексация</v>
          </cell>
        </row>
        <row r="45">
          <cell r="A45" t="str">
            <v>4.2.4</v>
          </cell>
          <cell r="B45" t="str">
            <v>ВОК ёмкостью  более 24 до 32 волокон включительно</v>
          </cell>
          <cell r="D45" t="str">
            <v xml:space="preserve">1 км трассы кабеля </v>
          </cell>
          <cell r="E45">
            <v>147184.76</v>
          </cell>
          <cell r="F45">
            <v>20568.189999999999</v>
          </cell>
          <cell r="G45">
            <v>126616.57</v>
          </cell>
          <cell r="H45" t="str">
            <v>-</v>
          </cell>
          <cell r="I45" t="str">
            <v>Индексация</v>
          </cell>
        </row>
        <row r="46">
          <cell r="A46" t="str">
            <v>4.2.5</v>
          </cell>
          <cell r="B46" t="str">
            <v>ВОК ёмкостью более 32 до 48 волокон включительно</v>
          </cell>
          <cell r="D46" t="str">
            <v xml:space="preserve">1 км трассы кабеля </v>
          </cell>
          <cell r="E46">
            <v>158121.07999999999</v>
          </cell>
          <cell r="F46">
            <v>20568.189999999999</v>
          </cell>
          <cell r="G46">
            <v>137552.88999999998</v>
          </cell>
          <cell r="H46" t="str">
            <v>-</v>
          </cell>
          <cell r="I46" t="str">
            <v>Индексация</v>
          </cell>
        </row>
        <row r="47">
          <cell r="A47" t="str">
            <v>4.2.6</v>
          </cell>
          <cell r="B47" t="str">
            <v>ВОК ёмкостью более  48 волокон до 96 включительно</v>
          </cell>
          <cell r="D47" t="str">
            <v xml:space="preserve">1 км трассы кабеля </v>
          </cell>
          <cell r="E47">
            <v>186983.53</v>
          </cell>
          <cell r="F47">
            <v>20568.189999999999</v>
          </cell>
          <cell r="G47">
            <v>166415.34</v>
          </cell>
          <cell r="H47" t="str">
            <v>-</v>
          </cell>
          <cell r="I47" t="str">
            <v>Индексация</v>
          </cell>
        </row>
        <row r="48">
          <cell r="A48" t="str">
            <v>4.2.7</v>
          </cell>
          <cell r="B48" t="str">
            <v>ВОК ёмкостью 144 волокна</v>
          </cell>
          <cell r="D48" t="str">
            <v xml:space="preserve">1 км трассы кабеля </v>
          </cell>
          <cell r="E48">
            <v>216978.08</v>
          </cell>
          <cell r="F48">
            <v>20568.189999999999</v>
          </cell>
          <cell r="G48">
            <v>196409.88999999998</v>
          </cell>
          <cell r="H48" t="str">
            <v>-</v>
          </cell>
          <cell r="I48" t="str">
            <v>Индексация</v>
          </cell>
        </row>
        <row r="49">
          <cell r="A49" t="str">
            <v>4.3</v>
          </cell>
          <cell r="B49" t="str">
            <v xml:space="preserve"> Прокладка и монтаж ВОК в грунте, включая внутриобъектовые работы </v>
          </cell>
          <cell r="C49" t="str">
            <v>ПИР, СМР, с учётом стоимости кабеля и материалов для наружных и внутренних работ, в том числе и не ограничиваясь перечисленным: Разработка траншеи; прокладка опознавательной ленты; прокладка кабеля; защита кабеля в опасных местах не требующих применения ГНБ (места перехода через дороги, пересечение с инженерными сетями, внутри объекта и т.д.), монтаж/перемонтаж  муфт со сваркой волокон (включая стоимость муфт,  из расчета 1 вновь монтируемая муфта на 0,5 км. трассы); установка пикетных столбиков;  вывод кабеля на стену,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покрытий, рекультивации земель,  благоустройству. 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монтаж оптических кроссов (включая стоимость)/сплиттеров (включая стоимость), стоек с креплением и оконечиванием кабеля. Проведение  всех измерений ВОК, включая входной контроль кабеля. Топографо-геодезические работы, оформление разрешительных документов и исполнительной документации,  оформление охранных зон линий связи. Прокладка кабеля учитывается в протяженности трассы ВОК до оптического кросса/сплиттеров. Устройство кабельного вывода на стену, производиться по расценке 5.26.</v>
          </cell>
          <cell r="H49" t="str">
            <v>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НЕ ПРИМЕНЯТЬ  отдельно для внутриобъектовой прокладки.</v>
          </cell>
        </row>
        <row r="50">
          <cell r="A50" t="str">
            <v>4.3.1</v>
          </cell>
          <cell r="B50" t="str">
            <v>ВОК ёмкостью  до 8 волокон включительно</v>
          </cell>
          <cell r="D50" t="str">
            <v xml:space="preserve">1 км трассы кабеля </v>
          </cell>
          <cell r="E50">
            <v>307381.51</v>
          </cell>
          <cell r="F50">
            <v>72537.399999999994</v>
          </cell>
          <cell r="G50">
            <v>234844.11000000002</v>
          </cell>
          <cell r="H50" t="str">
            <v>-</v>
          </cell>
          <cell r="I50" t="str">
            <v>Индексация</v>
          </cell>
        </row>
        <row r="51">
          <cell r="A51" t="str">
            <v>4.3.2</v>
          </cell>
          <cell r="B51" t="str">
            <v>ВОК ёмкостью более  8 до 16 волокон включительно</v>
          </cell>
          <cell r="D51" t="str">
            <v xml:space="preserve">1 км трассы кабеля </v>
          </cell>
          <cell r="E51">
            <v>311896.46000000002</v>
          </cell>
          <cell r="F51">
            <v>72537.399999999994</v>
          </cell>
          <cell r="G51">
            <v>239359.06000000003</v>
          </cell>
          <cell r="H51" t="str">
            <v>-</v>
          </cell>
          <cell r="I51" t="str">
            <v>Индексация</v>
          </cell>
        </row>
        <row r="52">
          <cell r="A52" t="str">
            <v>4.3.3</v>
          </cell>
          <cell r="B52" t="str">
            <v>ВОК ёмкостью  более 16 до 24 волокон включительно</v>
          </cell>
          <cell r="D52" t="str">
            <v xml:space="preserve">1 км трассы кабеля </v>
          </cell>
          <cell r="E52">
            <v>318640.86</v>
          </cell>
          <cell r="F52">
            <v>72537.399999999994</v>
          </cell>
          <cell r="G52">
            <v>246103.46</v>
          </cell>
          <cell r="H52" t="str">
            <v>-</v>
          </cell>
          <cell r="I52" t="str">
            <v>Индексация</v>
          </cell>
        </row>
        <row r="53">
          <cell r="A53" t="str">
            <v>4.3.4</v>
          </cell>
          <cell r="B53" t="str">
            <v>ВОК ёмкостью  более 24 до 32 волокон включительно</v>
          </cell>
          <cell r="D53" t="str">
            <v xml:space="preserve">1 км трассы кабеля </v>
          </cell>
          <cell r="E53">
            <v>323757.74</v>
          </cell>
          <cell r="F53">
            <v>72537.399999999994</v>
          </cell>
          <cell r="G53">
            <v>251220.34</v>
          </cell>
          <cell r="H53" t="str">
            <v>-</v>
          </cell>
          <cell r="I53" t="str">
            <v>Индексация</v>
          </cell>
        </row>
        <row r="54">
          <cell r="A54" t="str">
            <v>4.3.5</v>
          </cell>
          <cell r="B54" t="str">
            <v>ВОК ёмкостью более 32 до 48 волокон включительно</v>
          </cell>
          <cell r="D54" t="str">
            <v xml:space="preserve">1 км трассы кабеля </v>
          </cell>
          <cell r="E54">
            <v>335396.78999999998</v>
          </cell>
          <cell r="F54">
            <v>72537.399999999994</v>
          </cell>
          <cell r="G54">
            <v>262859.39</v>
          </cell>
          <cell r="H54" t="str">
            <v>-</v>
          </cell>
          <cell r="I54" t="str">
            <v>Индексация</v>
          </cell>
        </row>
        <row r="55">
          <cell r="A55" t="str">
            <v>4.3.6</v>
          </cell>
          <cell r="B55" t="str">
            <v>ВОК ёмкостью более  48 волокон до 96 включительно</v>
          </cell>
          <cell r="D55" t="str">
            <v xml:space="preserve">1 км трассы кабеля </v>
          </cell>
          <cell r="E55">
            <v>381775.8</v>
          </cell>
          <cell r="F55">
            <v>72537.399999999994</v>
          </cell>
          <cell r="G55">
            <v>309238.40000000002</v>
          </cell>
          <cell r="H55" t="str">
            <v>-</v>
          </cell>
          <cell r="I55" t="str">
            <v>Индексация</v>
          </cell>
        </row>
        <row r="56">
          <cell r="A56" t="str">
            <v>4.3.7</v>
          </cell>
          <cell r="B56" t="str">
            <v>ВОК ёмкостью 144 волокна</v>
          </cell>
          <cell r="D56" t="str">
            <v xml:space="preserve">1 км трассы кабеля </v>
          </cell>
          <cell r="E56">
            <v>413175.09</v>
          </cell>
          <cell r="F56">
            <v>72537.399999999994</v>
          </cell>
          <cell r="G56">
            <v>340637.69000000006</v>
          </cell>
          <cell r="H56" t="str">
            <v>-</v>
          </cell>
          <cell r="I56" t="str">
            <v>Индексация</v>
          </cell>
        </row>
        <row r="57">
          <cell r="A57" t="str">
            <v>4.4</v>
          </cell>
          <cell r="B57" t="str">
            <v xml:space="preserve"> Прокладка и монтаж ВОК  по существующим опорам (трубостойкам, между зданиями), включая внутриобъектовые работы</v>
          </cell>
          <cell r="C57" t="str">
            <v xml:space="preserve">ПИР, СМР, с учётом стоимости кабеля и всех материалов для наружных и внутренних работ, в том числе и не ограничиваясь перечисленным: монтаж/перемонтаж муфт, (включая стоимость муфт, из расчета 1 вновь монтируемая муфта на 0,5 км. трассы);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 трубе с учётом её стоимости (длина трубы определяется проектом); ввод кабеля в здание с пробивкой и заделкой технологических отверстий при необходимости; внутриобъектовые работы: монтаж кабельростов, кабель-каналов, всех видов труб,  оптических кроссов  (включая стоимость)/сплиттеров (включая стоимость), стоек с креплением и оконечиванием кабеля. Проведение  всех измерений ВОК,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ВОК до оптического кросса/сплиттеров. </v>
          </cell>
          <cell r="H57" t="str">
            <v>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НЕ ПРИМЕНЯТЬ  отдельно для внутриобъектовой прокладки.</v>
          </cell>
        </row>
        <row r="58">
          <cell r="A58" t="str">
            <v>4.4.1</v>
          </cell>
          <cell r="B58" t="str">
            <v>ВОК ёмкостью  до 8 волокон включительно</v>
          </cell>
          <cell r="D58" t="str">
            <v xml:space="preserve">1 км трассы кабеля </v>
          </cell>
          <cell r="E58">
            <v>143431.04999999999</v>
          </cell>
          <cell r="F58">
            <v>31870.959999999999</v>
          </cell>
          <cell r="G58">
            <v>111560.09</v>
          </cell>
          <cell r="H58" t="str">
            <v>-</v>
          </cell>
          <cell r="I58" t="str">
            <v>Индексация</v>
          </cell>
        </row>
        <row r="59">
          <cell r="A59" t="str">
            <v>4.4.2</v>
          </cell>
          <cell r="B59" t="str">
            <v>ВОК ёмкостью более  8 до 16 волокон включительно</v>
          </cell>
          <cell r="D59" t="str">
            <v xml:space="preserve">1 км трассы кабеля </v>
          </cell>
          <cell r="E59">
            <v>149459.95000000001</v>
          </cell>
          <cell r="F59">
            <v>31870.959999999999</v>
          </cell>
          <cell r="G59">
            <v>117588.99000000002</v>
          </cell>
          <cell r="H59" t="str">
            <v>-</v>
          </cell>
          <cell r="I59" t="str">
            <v>Индексация</v>
          </cell>
        </row>
        <row r="60">
          <cell r="A60" t="str">
            <v>4.4.3</v>
          </cell>
          <cell r="B60" t="str">
            <v>ВОК ёмкостью  более 16 до 24 волокон включительно</v>
          </cell>
          <cell r="D60" t="str">
            <v xml:space="preserve">1 км трассы кабеля </v>
          </cell>
          <cell r="E60">
            <v>155655.06</v>
          </cell>
          <cell r="F60">
            <v>31870.959999999999</v>
          </cell>
          <cell r="G60">
            <v>123784.1</v>
          </cell>
          <cell r="H60" t="str">
            <v>-</v>
          </cell>
          <cell r="I60" t="str">
            <v>Индексация</v>
          </cell>
        </row>
        <row r="61">
          <cell r="A61" t="str">
            <v>4.4.4</v>
          </cell>
          <cell r="B61" t="str">
            <v>ВОК ёмкостью  более 24 до 32 волокон включительно</v>
          </cell>
          <cell r="D61" t="str">
            <v xml:space="preserve">1 км трассы кабеля </v>
          </cell>
          <cell r="E61">
            <v>161829.76999999999</v>
          </cell>
          <cell r="F61">
            <v>31870.959999999999</v>
          </cell>
          <cell r="G61">
            <v>129958.81</v>
          </cell>
          <cell r="H61" t="str">
            <v>-</v>
          </cell>
          <cell r="I61" t="str">
            <v>Индексация</v>
          </cell>
        </row>
        <row r="62">
          <cell r="A62" t="str">
            <v>4.4.5</v>
          </cell>
          <cell r="B62" t="str">
            <v>ВОК ёмкостью более 32 до 48 волокон включительно</v>
          </cell>
          <cell r="D62" t="str">
            <v xml:space="preserve">1 км трассы кабеля </v>
          </cell>
          <cell r="E62">
            <v>170467.51</v>
          </cell>
          <cell r="F62">
            <v>31870.959999999999</v>
          </cell>
          <cell r="G62">
            <v>138596.55000000002</v>
          </cell>
          <cell r="H62" t="str">
            <v>-</v>
          </cell>
          <cell r="I62" t="str">
            <v>Индексация</v>
          </cell>
        </row>
        <row r="63">
          <cell r="A63" t="str">
            <v>4.4.6</v>
          </cell>
          <cell r="B63" t="str">
            <v>ВОК ёмкостью более  48 волокон до 96 включительно</v>
          </cell>
          <cell r="D63" t="str">
            <v xml:space="preserve">1 км трассы кабеля </v>
          </cell>
          <cell r="E63">
            <v>199193.48</v>
          </cell>
          <cell r="F63">
            <v>31870.959999999999</v>
          </cell>
          <cell r="G63">
            <v>167322.52000000002</v>
          </cell>
          <cell r="H63" t="str">
            <v>-</v>
          </cell>
          <cell r="I63" t="str">
            <v>Индексация</v>
          </cell>
        </row>
        <row r="64">
          <cell r="A64" t="str">
            <v>4.4.7</v>
          </cell>
          <cell r="B64" t="str">
            <v>ВОК ёмкостью 144 волокна</v>
          </cell>
          <cell r="D64" t="str">
            <v xml:space="preserve">1 км трассы кабеля </v>
          </cell>
          <cell r="E64">
            <v>229703.3</v>
          </cell>
          <cell r="F64">
            <v>31870.959999999999</v>
          </cell>
          <cell r="G64">
            <v>197832.34</v>
          </cell>
          <cell r="H64" t="str">
            <v>-</v>
          </cell>
          <cell r="I64" t="str">
            <v>Индексация</v>
          </cell>
        </row>
        <row r="65">
          <cell r="A65" t="str">
            <v>4.5</v>
          </cell>
          <cell r="B65" t="str">
            <v xml:space="preserve">Монтаж оптического кросса  (ШКОН, ШКОС) </v>
          </cell>
          <cell r="C65" t="str">
            <v xml:space="preserve">СМР, ПИР, в том числе и не ограничиваясь перечисленным: установка и крепление кросса (включая стоимость кросса), разделка оптического кабеля, сварка волокон, тестирование рефлектометром. Оформление разрешительных документов и исполнительной документации. </v>
          </cell>
        </row>
        <row r="66">
          <cell r="A66" t="str">
            <v>4.5.1</v>
          </cell>
          <cell r="B66" t="str">
            <v>ёмкостью до 8 портов включительно</v>
          </cell>
          <cell r="D66" t="str">
            <v>1 оптический кросс</v>
          </cell>
          <cell r="E66">
            <v>1997.47</v>
          </cell>
          <cell r="F66">
            <v>715.46</v>
          </cell>
          <cell r="G66">
            <v>1282.01</v>
          </cell>
          <cell r="H66" t="str">
            <v>Не применимо совместно с расценками пп. 4.2÷4.4; 6.56÷6.58</v>
          </cell>
          <cell r="I66" t="str">
            <v>Индексация</v>
          </cell>
        </row>
        <row r="67">
          <cell r="A67" t="str">
            <v>4.5.2</v>
          </cell>
          <cell r="B67" t="str">
            <v>ёмкостью более 8 до 16 портов включительно</v>
          </cell>
          <cell r="D67" t="str">
            <v>1 оптический кросс</v>
          </cell>
          <cell r="E67">
            <v>2162.7800000000002</v>
          </cell>
          <cell r="F67">
            <v>715.46</v>
          </cell>
          <cell r="G67">
            <v>1447.3200000000002</v>
          </cell>
          <cell r="H67" t="str">
            <v>Не применимо совместно с расценками пп. 4.2÷4.4; 6.56÷6.58</v>
          </cell>
          <cell r="I67" t="str">
            <v>Индексация</v>
          </cell>
        </row>
        <row r="68">
          <cell r="A68" t="str">
            <v>4.5.3</v>
          </cell>
          <cell r="B68" t="str">
            <v>ёмкостью более 16 до 24 портов включительно</v>
          </cell>
          <cell r="D68" t="str">
            <v>1 оптический кросс</v>
          </cell>
          <cell r="E68">
            <v>4878.37</v>
          </cell>
          <cell r="F68">
            <v>715.46</v>
          </cell>
          <cell r="G68">
            <v>4162.91</v>
          </cell>
          <cell r="H68" t="str">
            <v>Не применимо совместно с расценками пп. 4.2÷4.4; 6.56÷6.58</v>
          </cell>
          <cell r="I68" t="str">
            <v>Индексация</v>
          </cell>
        </row>
        <row r="69">
          <cell r="A69" t="str">
            <v>4.5.4</v>
          </cell>
          <cell r="B69" t="str">
            <v>ёмкостью более 24 до 32 портов включительно</v>
          </cell>
          <cell r="D69" t="str">
            <v>1 оптический кросс</v>
          </cell>
          <cell r="E69">
            <v>6504.12</v>
          </cell>
          <cell r="F69">
            <v>715.46</v>
          </cell>
          <cell r="G69">
            <v>5788.66</v>
          </cell>
          <cell r="H69" t="str">
            <v>Не применимо совместно с расценками пп. 4.2÷4.4; 6.56÷6.58</v>
          </cell>
          <cell r="I69" t="str">
            <v>Индексация</v>
          </cell>
        </row>
        <row r="70">
          <cell r="A70" t="str">
            <v>4.5.5</v>
          </cell>
          <cell r="B70" t="str">
            <v>ёмкостью более 32 до 48 портов включительно</v>
          </cell>
          <cell r="D70" t="str">
            <v>1 оптический кросс</v>
          </cell>
          <cell r="E70">
            <v>9497.42</v>
          </cell>
          <cell r="F70">
            <v>715.46</v>
          </cell>
          <cell r="G70">
            <v>8781.9599999999991</v>
          </cell>
          <cell r="H70" t="str">
            <v>Не применимо совместно с расценками пп. 4.2÷4.4; 6.56÷6.58</v>
          </cell>
          <cell r="I70" t="str">
            <v>Индексация</v>
          </cell>
        </row>
        <row r="71">
          <cell r="A71" t="str">
            <v>4.5.6</v>
          </cell>
          <cell r="B71" t="str">
            <v>ёмкостью более 48 до 96 портов включительно</v>
          </cell>
          <cell r="D71" t="str">
            <v>1 оптический кросс</v>
          </cell>
          <cell r="E71">
            <v>16062.86</v>
          </cell>
          <cell r="F71">
            <v>634.41999999999996</v>
          </cell>
          <cell r="G71">
            <v>15428.44</v>
          </cell>
          <cell r="H71" t="str">
            <v>Не применимо совместно с расценками пп. 4.2÷4.4; 6.56÷6.58</v>
          </cell>
          <cell r="I71" t="str">
            <v>Индексация</v>
          </cell>
        </row>
        <row r="72">
          <cell r="A72" t="str">
            <v>4.6</v>
          </cell>
          <cell r="B72" t="str">
            <v xml:space="preserve">Монтаж муфты на волоконно-оптическом кабеле </v>
          </cell>
          <cell r="C72" t="str">
            <v xml:space="preserve">ПИР, СМР, Работы по монтажу муфты на волоконно-оптическом кабеле(ях) в независимости от типа кабеля(ей) и муфт, в том числе и не ограничиваясь перечисленным:  подготовительные работы, разделка-зачистка защитных оболочек кабеля и волокон, крепление силовых элементов, термоусадка/фиксация, герметизация, сварка волокон, термоусадка КДЗС, укладка  в кассету(ы), сборка герметизация муфты, закрепление на определенном месте, включая стоимость основных и расходных материалов, аксессуаров, транспортные и все прочие расходы. Паспортизация (не ограничиваясь перечисленным: в электронном виде, Excel-формат для рефлектограмм, протоколы, схемы разварки). </v>
          </cell>
          <cell r="H72" t="str">
            <v>Применяется  на существующих кабельных линиях, при  монтаже новой муфты, организации врезки, отводов.  Применимо совместно с расценками пап. 4.2.÷ 4.4, при монтаже более 1 оптической муфты на 0,5 км строящейся трассы. 
НЕ ПРИМЕНЯТЬ с разделом №3.</v>
          </cell>
        </row>
        <row r="73">
          <cell r="A73" t="str">
            <v>4.6.1</v>
          </cell>
          <cell r="B73" t="str">
            <v>до 24 ОВ включительно (соединений)</v>
          </cell>
          <cell r="D73" t="str">
            <v>1 муфта</v>
          </cell>
          <cell r="E73">
            <v>8316</v>
          </cell>
          <cell r="F73">
            <v>685.38</v>
          </cell>
          <cell r="G73">
            <v>7630.62</v>
          </cell>
          <cell r="I73" t="str">
            <v>Индексация</v>
          </cell>
        </row>
        <row r="74">
          <cell r="A74" t="str">
            <v>4.6.2</v>
          </cell>
          <cell r="B74" t="str">
            <v>до 48 ОВ включительно (соединений)</v>
          </cell>
          <cell r="D74" t="str">
            <v>1 муфта</v>
          </cell>
          <cell r="E74">
            <v>14837.13</v>
          </cell>
          <cell r="F74">
            <v>1099.8900000000001</v>
          </cell>
          <cell r="G74">
            <v>13737.24</v>
          </cell>
          <cell r="I74" t="str">
            <v>Индексация</v>
          </cell>
        </row>
        <row r="75">
          <cell r="A75" t="str">
            <v>4.6.3</v>
          </cell>
          <cell r="B75" t="str">
            <v>до 96 ОВ включительно (соединений)</v>
          </cell>
          <cell r="D75" t="str">
            <v>1 муфта</v>
          </cell>
          <cell r="E75">
            <v>27856.62</v>
          </cell>
          <cell r="F75">
            <v>1820.61</v>
          </cell>
          <cell r="G75">
            <v>26036.01</v>
          </cell>
          <cell r="I75" t="str">
            <v>Индексация</v>
          </cell>
        </row>
        <row r="76">
          <cell r="A76" t="str">
            <v>4.6.4</v>
          </cell>
          <cell r="B76" t="str">
            <v>до 144 ОВ включительно (соединений)</v>
          </cell>
          <cell r="D76" t="str">
            <v>1 муфта</v>
          </cell>
          <cell r="E76">
            <v>39908.879999999997</v>
          </cell>
          <cell r="F76">
            <v>2255.2199999999998</v>
          </cell>
          <cell r="G76">
            <v>37653.659999999996</v>
          </cell>
          <cell r="I76" t="str">
            <v>Индексация</v>
          </cell>
        </row>
        <row r="77">
          <cell r="A77" t="str">
            <v>4.6.5</v>
          </cell>
          <cell r="B77" t="str">
            <v>до 288 ОВ включительно (соединений)</v>
          </cell>
          <cell r="D77" t="str">
            <v>1 муфта</v>
          </cell>
          <cell r="E77">
            <v>76336.92</v>
          </cell>
          <cell r="F77">
            <v>3635.28</v>
          </cell>
          <cell r="G77">
            <v>72701.64</v>
          </cell>
          <cell r="I77" t="str">
            <v>Индексация</v>
          </cell>
        </row>
        <row r="78">
          <cell r="A78" t="str">
            <v>4.7</v>
          </cell>
          <cell r="B78" t="str">
            <v>Прокладка и монтаж медного кабеля всех типов в канализации, включая внутриобъектовые работы</v>
          </cell>
          <cell r="C78" t="str">
            <v xml:space="preserve"> ПИР, СМР,  с учётом стоимости кабеля и всех материалов для наружных и внутренних работ, (с учетом  технологических, монтажных запасов кабеля), в том числе сопутствующие и подготовительные работы и не ограничиваясь перечисленным: очистка, промывка, подготовка каналов канализации, установка консолей в колодцах  (при необходимости). Монтаж/перемонтаж муфт (включая стоимость муфт, из расчета 1 вновь монтируемая муфта на 0,5 км. трассы); герметизация каналов; маркировка (бирки); вывод кабеля на стену/опору; прокладку по стене/опоре в трубе с учетом ее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защита кабеля в опасных местах, монтаж кабельростов, кроссов и стоек с их стоимостью для крепления кроссов; оконечивание кабеля с обеих сторон. Проведение  всех измерений ,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до кросса. 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5.24÷5.25.</v>
          </cell>
          <cell r="H78" t="str">
            <v>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РАСЦЕНКА ПРИМЕНЯЕТСЯ для отдельной внутриобъектовой прокладки.</v>
          </cell>
        </row>
        <row r="79">
          <cell r="A79" t="str">
            <v>4.7.1</v>
          </cell>
          <cell r="B79" t="str">
            <v xml:space="preserve">ёмкостью 10 пар </v>
          </cell>
          <cell r="D79" t="str">
            <v>1 км трассы</v>
          </cell>
          <cell r="E79">
            <v>109218.55</v>
          </cell>
          <cell r="F79">
            <v>20568.189999999999</v>
          </cell>
          <cell r="G79">
            <v>88650.36</v>
          </cell>
          <cell r="H79" t="str">
            <v>-</v>
          </cell>
          <cell r="I79" t="str">
            <v>Индексация</v>
          </cell>
        </row>
        <row r="80">
          <cell r="A80" t="str">
            <v>4.7.2</v>
          </cell>
          <cell r="B80" t="str">
            <v xml:space="preserve">ёмкостью 20 пар </v>
          </cell>
          <cell r="D80" t="str">
            <v>1 км трассы</v>
          </cell>
          <cell r="E80">
            <v>134858.17000000001</v>
          </cell>
          <cell r="F80">
            <v>20568.189999999999</v>
          </cell>
          <cell r="G80">
            <v>114289.98000000001</v>
          </cell>
          <cell r="H80" t="str">
            <v>-</v>
          </cell>
          <cell r="I80" t="str">
            <v>Индексация</v>
          </cell>
        </row>
        <row r="81">
          <cell r="A81" t="str">
            <v>4.7.3</v>
          </cell>
          <cell r="B81" t="str">
            <v xml:space="preserve">ёмкостью 30 пар </v>
          </cell>
          <cell r="D81" t="str">
            <v>1 км трассы</v>
          </cell>
          <cell r="E81">
            <v>146503.37</v>
          </cell>
          <cell r="F81">
            <v>18831.53</v>
          </cell>
          <cell r="G81">
            <v>127671.84</v>
          </cell>
          <cell r="H81" t="str">
            <v>-</v>
          </cell>
          <cell r="I81" t="str">
            <v>Индексация</v>
          </cell>
        </row>
        <row r="82">
          <cell r="A82" t="str">
            <v>4.7.4</v>
          </cell>
          <cell r="B82" t="str">
            <v xml:space="preserve">ёмкостью  50 пар </v>
          </cell>
          <cell r="D82" t="str">
            <v>1 км трассы</v>
          </cell>
          <cell r="E82">
            <v>232074.93</v>
          </cell>
          <cell r="F82">
            <v>26166.799999999999</v>
          </cell>
          <cell r="G82">
            <v>205908.13</v>
          </cell>
          <cell r="H82" t="str">
            <v>-</v>
          </cell>
          <cell r="I82" t="str">
            <v>Индексация</v>
          </cell>
        </row>
        <row r="83">
          <cell r="A83" t="str">
            <v>4.7.5</v>
          </cell>
          <cell r="B83" t="str">
            <v>ёмкостью  100 пар</v>
          </cell>
          <cell r="D83" t="str">
            <v>1 км трассы</v>
          </cell>
          <cell r="E83">
            <v>420269.93</v>
          </cell>
          <cell r="F83">
            <v>32952.300000000003</v>
          </cell>
          <cell r="G83">
            <v>387317.63</v>
          </cell>
          <cell r="H83" t="str">
            <v>-</v>
          </cell>
          <cell r="I83" t="str">
            <v>Индексация</v>
          </cell>
        </row>
        <row r="84">
          <cell r="A84" t="str">
            <v>4.7.6</v>
          </cell>
          <cell r="B84" t="str">
            <v>ёмкостью  200 пар</v>
          </cell>
          <cell r="D84" t="str">
            <v>1 км трассы</v>
          </cell>
          <cell r="E84">
            <v>777615.19</v>
          </cell>
          <cell r="F84">
            <v>32952.300000000003</v>
          </cell>
          <cell r="G84">
            <v>744662.8899999999</v>
          </cell>
          <cell r="H84" t="str">
            <v>-</v>
          </cell>
          <cell r="I84" t="str">
            <v>Индексация</v>
          </cell>
        </row>
        <row r="85">
          <cell r="A85" t="str">
            <v>4.7.7</v>
          </cell>
          <cell r="B85" t="str">
            <v>ёмкостью 300 пар</v>
          </cell>
          <cell r="D85" t="str">
            <v>1 км трассы</v>
          </cell>
          <cell r="E85">
            <v>1128142.1100000001</v>
          </cell>
          <cell r="F85">
            <v>32952.300000000003</v>
          </cell>
          <cell r="G85">
            <v>1095189.81</v>
          </cell>
          <cell r="H85" t="str">
            <v>-</v>
          </cell>
          <cell r="I85" t="str">
            <v>Индексация</v>
          </cell>
        </row>
        <row r="86">
          <cell r="A86" t="str">
            <v>4.7.8</v>
          </cell>
          <cell r="B86" t="str">
            <v>ёмкостью  400 пар</v>
          </cell>
          <cell r="D86" t="str">
            <v>1 км трассы</v>
          </cell>
          <cell r="E86">
            <v>1499412.85</v>
          </cell>
          <cell r="F86">
            <v>32952.300000000003</v>
          </cell>
          <cell r="G86">
            <v>1466460.55</v>
          </cell>
          <cell r="H86" t="str">
            <v>-</v>
          </cell>
          <cell r="I86" t="str">
            <v>Индексация</v>
          </cell>
        </row>
        <row r="87">
          <cell r="A87" t="str">
            <v>4.7.9</v>
          </cell>
          <cell r="B87" t="str">
            <v>ёмкостью более 400 пар до 600 пар</v>
          </cell>
          <cell r="D87" t="str">
            <v>1 км трассы</v>
          </cell>
          <cell r="E87">
            <v>1992913.99</v>
          </cell>
          <cell r="F87">
            <v>32952.300000000003</v>
          </cell>
          <cell r="G87">
            <v>1959961.69</v>
          </cell>
          <cell r="H87" t="str">
            <v>-</v>
          </cell>
          <cell r="I87" t="str">
            <v>Индексация</v>
          </cell>
        </row>
        <row r="88">
          <cell r="A88" t="str">
            <v>4.8</v>
          </cell>
          <cell r="B88" t="str">
            <v xml:space="preserve">Прокладка и монтаж медного кабеля всех типов в грунт, включая внутриобъектовые работы </v>
          </cell>
          <cell r="C88" t="str">
            <v>ПИР,СМР,  включая землеустроительное дело, топосъёмку, согласования. СМР, с учётом стоимости кабеля и материалов для наружных и внутренних работ, в том числе и не ограничиваясь перечисленным:  разработка траншеи; прокладка кабеля, защита кабеля в опасных местах не требующих применения ГНБ  в соответствии с проектом (места перехода через дороги, пересечение с инженерными сетями, внутри объекта и т.д.); монтаж/перемонтаж  муфт  (включая стоимость муфт, из расчета 1 вновь монтируемая муфта на 0,5 км. трассы); установка пикетных столбиков; вывод кабеля на стену,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покрытий, рекультивации земель,  благоустройству. Внутриобъектовые работы: монтаж кабельростов, кроссов и стоек для  крепления кроссов; оконечивание кабеля с обеих сторон. Проведение  всех измерений , включая входной контроль кабеля. Топографо-геодезические работы, оформление разрешительных документов и исполнительной документации,  оформление охранных зон линий связи. Прокладка кабеля учитывается в протяженности трассы до кросса. Устройство кабельного вывода на стену, производиться по расценке 5.26.</v>
          </cell>
          <cell r="H88" t="str">
            <v>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НЕ ПРИМЕНЯТЬ  отдельно для внутриобъектовой прокладки.</v>
          </cell>
        </row>
        <row r="89">
          <cell r="A89" t="str">
            <v>4.8.1</v>
          </cell>
          <cell r="B89" t="str">
            <v xml:space="preserve">ёмкостью 10 пар </v>
          </cell>
          <cell r="D89" t="str">
            <v>1 км трассы</v>
          </cell>
          <cell r="E89">
            <v>246010.66</v>
          </cell>
          <cell r="F89">
            <v>72537.399999999994</v>
          </cell>
          <cell r="G89">
            <v>173473.26</v>
          </cell>
          <cell r="H89" t="str">
            <v>-</v>
          </cell>
          <cell r="I89" t="str">
            <v>Индексация</v>
          </cell>
        </row>
        <row r="90">
          <cell r="A90" t="str">
            <v>4.8.2</v>
          </cell>
          <cell r="B90" t="str">
            <v xml:space="preserve">ёмкостью 20 пар </v>
          </cell>
          <cell r="D90" t="str">
            <v>1 км трассы</v>
          </cell>
          <cell r="E90">
            <v>272195.26</v>
          </cell>
          <cell r="F90">
            <v>72537.399999999994</v>
          </cell>
          <cell r="G90">
            <v>199657.86000000002</v>
          </cell>
          <cell r="H90" t="str">
            <v>-</v>
          </cell>
          <cell r="I90" t="str">
            <v>Индексация</v>
          </cell>
        </row>
        <row r="91">
          <cell r="A91" t="str">
            <v>4.8.3</v>
          </cell>
          <cell r="B91" t="str">
            <v xml:space="preserve">ёмкостью 30 пар </v>
          </cell>
          <cell r="D91" t="str">
            <v>1 км трассы</v>
          </cell>
          <cell r="E91">
            <v>295894.89</v>
          </cell>
          <cell r="F91">
            <v>72087.62</v>
          </cell>
          <cell r="G91">
            <v>223807.27000000002</v>
          </cell>
          <cell r="H91" t="str">
            <v>-</v>
          </cell>
          <cell r="I91" t="str">
            <v>Индексация</v>
          </cell>
        </row>
        <row r="92">
          <cell r="A92" t="str">
            <v>4.8.4</v>
          </cell>
          <cell r="B92" t="str">
            <v xml:space="preserve">ёмкостью  50 пар </v>
          </cell>
          <cell r="D92" t="str">
            <v>1 км трассы</v>
          </cell>
          <cell r="E92">
            <v>349630.92</v>
          </cell>
          <cell r="F92">
            <v>72537.399999999994</v>
          </cell>
          <cell r="G92">
            <v>277093.52</v>
          </cell>
          <cell r="H92" t="str">
            <v>-</v>
          </cell>
          <cell r="I92" t="str">
            <v>Индексация</v>
          </cell>
        </row>
        <row r="93">
          <cell r="A93" t="str">
            <v>4.8.5</v>
          </cell>
          <cell r="B93" t="str">
            <v>ёмкостью  100 пар</v>
          </cell>
          <cell r="D93" t="str">
            <v>1 км трассы</v>
          </cell>
          <cell r="E93">
            <v>552916.68000000005</v>
          </cell>
          <cell r="F93">
            <v>102277.27</v>
          </cell>
          <cell r="G93">
            <v>450639.41000000003</v>
          </cell>
          <cell r="H93" t="str">
            <v>-</v>
          </cell>
          <cell r="I93" t="str">
            <v>Индексация</v>
          </cell>
        </row>
        <row r="94">
          <cell r="A94" t="str">
            <v>4.8.6</v>
          </cell>
          <cell r="B94" t="str">
            <v>ёмкостью  200 пар</v>
          </cell>
          <cell r="D94" t="str">
            <v>1 км трассы</v>
          </cell>
          <cell r="E94">
            <v>1005001.09</v>
          </cell>
          <cell r="F94">
            <v>116212.18</v>
          </cell>
          <cell r="G94">
            <v>888788.90999999992</v>
          </cell>
          <cell r="H94" t="str">
            <v>-</v>
          </cell>
          <cell r="I94" t="str">
            <v>Индексация</v>
          </cell>
        </row>
        <row r="95">
          <cell r="A95" t="str">
            <v>4.8.7</v>
          </cell>
          <cell r="B95" t="str">
            <v>ёмкостью 300 пар</v>
          </cell>
          <cell r="D95" t="str">
            <v>1 км трассы</v>
          </cell>
          <cell r="E95">
            <v>1404890.32</v>
          </cell>
          <cell r="F95">
            <v>116212.18</v>
          </cell>
          <cell r="G95">
            <v>1288678.1400000001</v>
          </cell>
          <cell r="H95" t="str">
            <v>-</v>
          </cell>
          <cell r="I95" t="str">
            <v>Индексация</v>
          </cell>
        </row>
        <row r="96">
          <cell r="A96" t="str">
            <v>4.8.8</v>
          </cell>
          <cell r="B96" t="str">
            <v>ёмкостью  400 пар</v>
          </cell>
          <cell r="D96" t="str">
            <v>1 км трассы</v>
          </cell>
          <cell r="E96">
            <v>1703798.5</v>
          </cell>
          <cell r="F96">
            <v>107859.92</v>
          </cell>
          <cell r="G96">
            <v>1595938.58</v>
          </cell>
          <cell r="H96" t="str">
            <v>-</v>
          </cell>
          <cell r="I96" t="str">
            <v>Индексация</v>
          </cell>
        </row>
        <row r="97">
          <cell r="A97" t="str">
            <v>4.8.9</v>
          </cell>
          <cell r="B97" t="str">
            <v>ёмкостью более 400 пар до 600 пар</v>
          </cell>
          <cell r="D97" t="str">
            <v>1 км трассы</v>
          </cell>
          <cell r="E97">
            <v>2087539.81</v>
          </cell>
          <cell r="F97">
            <v>101584.49</v>
          </cell>
          <cell r="G97">
            <v>1985955.32</v>
          </cell>
          <cell r="H97" t="str">
            <v>-</v>
          </cell>
          <cell r="I97" t="str">
            <v>Индексация</v>
          </cell>
        </row>
        <row r="98">
          <cell r="A98" t="str">
            <v>4.9</v>
          </cell>
          <cell r="B98" t="str">
            <v>Прокладка и монтаж медного кабеля  всех типов по опорам,  включая внутриобъектовые работы</v>
          </cell>
          <cell r="C98" t="str">
            <v xml:space="preserve"> ПИР, СМР, с учётом стоимости кабеля и материалов, не ограничиваясь перечисленным: установка/перемонтаж муфт, (включая стоимость муфт, из расчета 1 вновь монтируемая муфта на 0,5 км. трассы); установка/перемонтаж ЯКГ, (включая стоимость ЯКГ), устройство молниеотвода/заземления опоры связи (включая стоимость молниеотвода/заземления), установка/перемонтаж кабельной площадки, (включая стоимость кабельной площадки),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ввод кабеля в здание с пробивкой и заделкой технологических отверстий при необходимости. Внутриобъектовые работы: монтаж кабельростов, кроссов и стоек для их крепления; оконечивание кабеля с обеих сторон. Проведение  всех измерений ,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до кросса.</v>
          </cell>
          <cell r="H98" t="str">
            <v>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НЕ ПРИМЕНЯТЬ  отдельно для внутриобъектовой прокладки.</v>
          </cell>
        </row>
        <row r="99">
          <cell r="A99" t="str">
            <v>4.9.1</v>
          </cell>
          <cell r="B99" t="str">
            <v xml:space="preserve">ёмкостью 10 пар </v>
          </cell>
          <cell r="D99" t="str">
            <v>1 км трассы</v>
          </cell>
          <cell r="E99">
            <v>147002.59</v>
          </cell>
          <cell r="F99">
            <v>31870.959999999999</v>
          </cell>
          <cell r="G99">
            <v>115131.63</v>
          </cell>
          <cell r="H99" t="str">
            <v>-</v>
          </cell>
          <cell r="I99" t="str">
            <v>Индексация</v>
          </cell>
        </row>
        <row r="100">
          <cell r="A100" t="str">
            <v>4.9.2</v>
          </cell>
          <cell r="B100" t="str">
            <v xml:space="preserve">ёмкостью 20 пар </v>
          </cell>
          <cell r="D100" t="str">
            <v>1 км трассы</v>
          </cell>
          <cell r="E100">
            <v>170850.72</v>
          </cell>
          <cell r="F100">
            <v>31870.959999999999</v>
          </cell>
          <cell r="G100">
            <v>138979.76</v>
          </cell>
          <cell r="H100" t="str">
            <v>-</v>
          </cell>
          <cell r="I100" t="str">
            <v>Индексация</v>
          </cell>
        </row>
        <row r="101">
          <cell r="A101" t="str">
            <v>4.9.3</v>
          </cell>
          <cell r="B101" t="str">
            <v xml:space="preserve">ёмкостью 30 пар </v>
          </cell>
          <cell r="D101" t="str">
            <v>1 км трассы</v>
          </cell>
          <cell r="E101">
            <v>175041.73</v>
          </cell>
          <cell r="F101">
            <v>28724.58</v>
          </cell>
          <cell r="G101">
            <v>146317.15000000002</v>
          </cell>
          <cell r="H101" t="str">
            <v>-</v>
          </cell>
          <cell r="I101" t="str">
            <v>Индексация</v>
          </cell>
        </row>
        <row r="102">
          <cell r="A102" t="str">
            <v>4.9.4</v>
          </cell>
          <cell r="B102" t="str">
            <v xml:space="preserve">ёмкостью  50 пар </v>
          </cell>
          <cell r="D102" t="str">
            <v>1 км трассы</v>
          </cell>
          <cell r="E102">
            <v>232074.93</v>
          </cell>
          <cell r="F102">
            <v>34718.82</v>
          </cell>
          <cell r="G102">
            <v>197356.11</v>
          </cell>
          <cell r="H102" t="str">
            <v>-</v>
          </cell>
          <cell r="I102" t="str">
            <v>Индексация</v>
          </cell>
        </row>
        <row r="103">
          <cell r="A103" t="str">
            <v>4.9.5</v>
          </cell>
          <cell r="B103" t="str">
            <v>ёмкостью  100 пар</v>
          </cell>
          <cell r="D103" t="str">
            <v>1 км трассы</v>
          </cell>
          <cell r="E103">
            <v>441768.19</v>
          </cell>
          <cell r="F103">
            <v>51060.47</v>
          </cell>
          <cell r="G103">
            <v>390707.72</v>
          </cell>
          <cell r="H103" t="str">
            <v>-</v>
          </cell>
          <cell r="I103" t="str">
            <v>Индексация</v>
          </cell>
        </row>
        <row r="104">
          <cell r="A104" t="str">
            <v>4.9.6</v>
          </cell>
          <cell r="B104" t="str">
            <v>ёмкостью  200 пар</v>
          </cell>
          <cell r="D104" t="str">
            <v>1 км трассы</v>
          </cell>
          <cell r="E104">
            <v>739141.31</v>
          </cell>
          <cell r="F104">
            <v>51060.47</v>
          </cell>
          <cell r="G104">
            <v>688080.84000000008</v>
          </cell>
          <cell r="H104" t="str">
            <v>-</v>
          </cell>
          <cell r="I104" t="str">
            <v>Индексация</v>
          </cell>
        </row>
        <row r="105">
          <cell r="A105" t="str">
            <v>4.9.7</v>
          </cell>
          <cell r="B105" t="str">
            <v>ёмкостью 300 пар</v>
          </cell>
          <cell r="D105" t="str">
            <v>1 км трассы</v>
          </cell>
          <cell r="E105">
            <v>1030033.15</v>
          </cell>
          <cell r="F105">
            <v>51060.47</v>
          </cell>
          <cell r="G105">
            <v>978972.68</v>
          </cell>
          <cell r="H105" t="str">
            <v>-</v>
          </cell>
          <cell r="I105" t="str">
            <v>Индексация</v>
          </cell>
        </row>
        <row r="106">
          <cell r="A106" t="str">
            <v>4.9.8</v>
          </cell>
          <cell r="B106" t="str">
            <v>ёмкостью  400 пар</v>
          </cell>
          <cell r="D106" t="str">
            <v>1 км трассы</v>
          </cell>
          <cell r="E106">
            <v>1382080.96</v>
          </cell>
          <cell r="F106">
            <v>51060.47</v>
          </cell>
          <cell r="G106">
            <v>1331020.49</v>
          </cell>
          <cell r="H106" t="str">
            <v>-</v>
          </cell>
          <cell r="I106" t="str">
            <v>Индексация</v>
          </cell>
        </row>
        <row r="107">
          <cell r="A107" t="str">
            <v>4.9.9</v>
          </cell>
          <cell r="B107" t="str">
            <v>ёмкостью более 400 пар до 600 пар</v>
          </cell>
          <cell r="D107" t="str">
            <v>1 км трассы</v>
          </cell>
          <cell r="E107">
            <v>1856593.82</v>
          </cell>
          <cell r="F107">
            <v>51060.47</v>
          </cell>
          <cell r="G107">
            <v>1805533.35</v>
          </cell>
          <cell r="H107" t="str">
            <v>-</v>
          </cell>
          <cell r="I107" t="str">
            <v>Индексация</v>
          </cell>
        </row>
        <row r="108">
          <cell r="A108" t="str">
            <v>4.10</v>
          </cell>
          <cell r="B108" t="str">
            <v xml:space="preserve">Монтаж муфты прямой/разветвительной  на  медном кабеле </v>
          </cell>
          <cell r="C108" t="str">
            <v xml:space="preserve">ПИР, СМР, Работы по монтажу муфты прямой/разветлительной на медном кабеле, в том числе и не ограничиваясь перечисленным: соединение и герметизация по технологиям 3М или ТайкоРайхем,  измерения и прозвонка кабеля во время монтажа, комплекс всех измерений смонтированных пар, включая стоимость основных и вспомогательных материалов. </v>
          </cell>
          <cell r="H108" t="str">
            <v>Применяется  на существующих кабельных линиях, при переключении, восстановлении.  Применимо совместно с расценками пп. 4.7.÷ 4.9, при монтаже более 1  муфты на 0,5 км. строящейся трассы.</v>
          </cell>
        </row>
        <row r="109">
          <cell r="A109" t="str">
            <v>4.10.1</v>
          </cell>
          <cell r="B109" t="str">
            <v>до 10x2</v>
          </cell>
          <cell r="D109" t="str">
            <v>1 муфта</v>
          </cell>
          <cell r="E109">
            <v>1502.3</v>
          </cell>
          <cell r="F109">
            <v>138.31</v>
          </cell>
          <cell r="G109">
            <v>1363.99</v>
          </cell>
          <cell r="I109" t="str">
            <v>Индексация</v>
          </cell>
        </row>
        <row r="110">
          <cell r="A110" t="str">
            <v>4.10.2</v>
          </cell>
          <cell r="B110" t="str">
            <v>до 20x2</v>
          </cell>
          <cell r="D110" t="str">
            <v>1 муфта</v>
          </cell>
          <cell r="E110">
            <v>2704.14</v>
          </cell>
          <cell r="F110">
            <v>248.96</v>
          </cell>
          <cell r="G110">
            <v>2455.1799999999998</v>
          </cell>
          <cell r="I110" t="str">
            <v>Индексация</v>
          </cell>
        </row>
        <row r="111">
          <cell r="A111" t="str">
            <v>4.10.3</v>
          </cell>
          <cell r="B111" t="str">
            <v>до 30x2</v>
          </cell>
          <cell r="D111" t="str">
            <v>1 муфта</v>
          </cell>
          <cell r="E111">
            <v>3710.03</v>
          </cell>
          <cell r="F111">
            <v>341.57</v>
          </cell>
          <cell r="G111">
            <v>3368.46</v>
          </cell>
          <cell r="I111" t="str">
            <v>Индексация</v>
          </cell>
        </row>
        <row r="112">
          <cell r="A112" t="str">
            <v>4.10.4</v>
          </cell>
          <cell r="B112" t="str">
            <v>до 50x2</v>
          </cell>
          <cell r="D112" t="str">
            <v>1 муфта</v>
          </cell>
          <cell r="E112">
            <v>5300.11</v>
          </cell>
          <cell r="F112">
            <v>487.96</v>
          </cell>
          <cell r="G112">
            <v>4812.1499999999996</v>
          </cell>
          <cell r="I112" t="str">
            <v>Индексация</v>
          </cell>
        </row>
        <row r="113">
          <cell r="A113" t="str">
            <v>4.10.5</v>
          </cell>
          <cell r="B113" t="str">
            <v>до 100x2</v>
          </cell>
          <cell r="D113" t="str">
            <v>1 муфта</v>
          </cell>
          <cell r="E113">
            <v>9010.18</v>
          </cell>
          <cell r="F113">
            <v>829.53</v>
          </cell>
          <cell r="G113">
            <v>8180.6500000000005</v>
          </cell>
          <cell r="I113" t="str">
            <v>Индексация</v>
          </cell>
        </row>
        <row r="114">
          <cell r="A114" t="str">
            <v>4.10.6</v>
          </cell>
          <cell r="B114" t="str">
            <v>до 200x2</v>
          </cell>
          <cell r="D114" t="str">
            <v>1 муфта</v>
          </cell>
          <cell r="E114">
            <v>15317.31</v>
          </cell>
          <cell r="F114">
            <v>1410.2</v>
          </cell>
          <cell r="G114">
            <v>13907.109999999999</v>
          </cell>
          <cell r="I114" t="str">
            <v>Индексация</v>
          </cell>
        </row>
        <row r="115">
          <cell r="A115" t="str">
            <v>4.10.7</v>
          </cell>
          <cell r="B115" t="str">
            <v>до 300x2</v>
          </cell>
          <cell r="D115" t="str">
            <v>1 муфта</v>
          </cell>
          <cell r="E115">
            <v>21004.78</v>
          </cell>
          <cell r="F115">
            <v>1933.82</v>
          </cell>
          <cell r="G115">
            <v>19070.96</v>
          </cell>
          <cell r="I115" t="str">
            <v>Индексация</v>
          </cell>
        </row>
        <row r="116">
          <cell r="A116" t="str">
            <v>4.10.8</v>
          </cell>
          <cell r="B116" t="str">
            <v>до 400x2</v>
          </cell>
          <cell r="D116" t="str">
            <v>1 муфта</v>
          </cell>
          <cell r="E116">
            <v>25812.93</v>
          </cell>
          <cell r="F116">
            <v>2376.4899999999998</v>
          </cell>
          <cell r="G116">
            <v>23436.440000000002</v>
          </cell>
          <cell r="I116" t="str">
            <v>Индексация</v>
          </cell>
        </row>
        <row r="117">
          <cell r="A117" t="str">
            <v>4.10.9</v>
          </cell>
          <cell r="B117" t="str">
            <v>до 600x2</v>
          </cell>
          <cell r="D117" t="str">
            <v>1 муфта</v>
          </cell>
          <cell r="E117">
            <v>40053.4</v>
          </cell>
          <cell r="F117">
            <v>3687.54</v>
          </cell>
          <cell r="G117">
            <v>36365.86</v>
          </cell>
          <cell r="I117" t="str">
            <v>Индексация</v>
          </cell>
        </row>
        <row r="118">
          <cell r="A118" t="str">
            <v>4.10.10</v>
          </cell>
          <cell r="B118" t="str">
            <v>до 800x2</v>
          </cell>
          <cell r="D118" t="str">
            <v>1 муфта</v>
          </cell>
          <cell r="E118">
            <v>52044.98</v>
          </cell>
          <cell r="F118">
            <v>4791.55</v>
          </cell>
          <cell r="G118">
            <v>47253.43</v>
          </cell>
          <cell r="I118" t="str">
            <v>Индексация</v>
          </cell>
        </row>
        <row r="119">
          <cell r="A119" t="str">
            <v>Раздел 6. Внутриобъектовые/объектовые работы  (Работы не зависимо от % проникновения, включая работы при модернизации сети)</v>
          </cell>
        </row>
        <row r="120">
          <cell r="A120" t="str">
            <v xml:space="preserve"> Домовая распределительная сеть (ДРС)</v>
          </cell>
        </row>
        <row r="121">
          <cell r="A121" t="str">
            <v>6.1</v>
          </cell>
          <cell r="B121" t="str">
            <v xml:space="preserve"> Прокладка и монтаж многопарного передаточного кабеля "витая пара"Cat 5е ёмкостью до 10 пар от существующего УД до подъезда </v>
          </cell>
          <cell r="C121" t="str">
            <v>ПИР, СМР, Прочие затраты (в том числе стоимость кабеля), включая строительство горизонтальных кабельных каналов/труб между подъездами, установку ШАН/КРТ и патч-панелей/плинтов, с учетом стоимости всех материалов, в том числе ШАН/КРТ и патч-панелей/плинтов, прочие, исполнительная документация.</v>
          </cell>
          <cell r="D121" t="str">
            <v>1 м</v>
          </cell>
          <cell r="E121">
            <v>133.86000000000001</v>
          </cell>
          <cell r="F121">
            <v>0</v>
          </cell>
          <cell r="G121">
            <v>133.86000000000001</v>
          </cell>
          <cell r="H121" t="str">
            <v>При организации дополнительных услуг "Умный дом", возможно применение совместно с работами пункта 1.2</v>
          </cell>
          <cell r="I121" t="str">
            <v>Индексация</v>
          </cell>
        </row>
        <row r="122">
          <cell r="A122" t="str">
            <v>6.2</v>
          </cell>
          <cell r="B122" t="str">
            <v>Прокладка и монтаж многопарного передаточного кабеля "витая пара" Cat 5е ёмкостью до 25 пар от существующего УД до подъезда</v>
          </cell>
          <cell r="C122" t="str">
            <v>ПИР, СМР, Прочие затраты (в том числе стоимость кабеля), включая строительство горизонтальных кабельных каналов/труб между подъездами, установку ШАН/КРТ и патч-панелей/плинтов, с учетом стоимости всех материалов, в том числе ШАН/КРТ и патч-панелей/плинтов, прочие, исполнительная документация.</v>
          </cell>
          <cell r="D122" t="str">
            <v>1 м</v>
          </cell>
          <cell r="E122">
            <v>204.93</v>
          </cell>
          <cell r="F122">
            <v>22.77</v>
          </cell>
          <cell r="G122">
            <v>182.16</v>
          </cell>
          <cell r="H122" t="str">
            <v>При организации дополнительных услуг "Умный дом", возможно применение совместно с работами пункта 1.2</v>
          </cell>
          <cell r="I122" t="str">
            <v>Индексация</v>
          </cell>
        </row>
        <row r="123">
          <cell r="A123" t="str">
            <v>6.3</v>
          </cell>
          <cell r="B123" t="str">
            <v xml:space="preserve">Прокладка и монтаж многопарного передаточного кабеля "витая пара" Cat 5е до 50 пар включительно </v>
          </cell>
          <cell r="C123" t="str">
            <v>ПИР, СМР, Прочие затраты (в том числе стоимость кабеля), включая строительство горизонтальных кабельных каналов/труб между подъездами, установку ШАН/КРТ и патч-панелей/плинтов, с учетом стоимости всех материалов, в том числе ШАН/КРТ и патч-панелей/плинтов, прочие, исполнительная документация.</v>
          </cell>
          <cell r="D123" t="str">
            <v>1 м</v>
          </cell>
          <cell r="E123">
            <v>403.7</v>
          </cell>
          <cell r="F123">
            <v>44.33</v>
          </cell>
          <cell r="G123">
            <v>359.37</v>
          </cell>
          <cell r="H123" t="str">
            <v xml:space="preserve"> Не применяется к разделу 1.</v>
          </cell>
          <cell r="I123" t="str">
            <v>Индексация</v>
          </cell>
        </row>
        <row r="124">
          <cell r="A124" t="str">
            <v>6.7</v>
          </cell>
          <cell r="B124" t="str">
            <v>Строительство широкополосных (СКТВ) ДРС (с учётом полного перечня расходных и монтажных материалов, за исключением работ по установке и шкафов)</v>
          </cell>
          <cell r="C124" t="str">
            <v xml:space="preserve">ПИР, СМР  включая стоимость материалов (с учетом  технологических, монтажных запасов кабеля),  проведение  всех измерений, включая входной контроль кабеля. установку делителей, ответвителей, с учетом стоимости всех материалов, установку и настройку активного оборудования (в т.ч. коммутация на стороне головной станции), прочие, оформление разрешительных документов, исполнительной документации. Не включает стоимость активного оборудования, стоимость и монтаж шкафа. </v>
          </cell>
          <cell r="D124" t="str">
            <v>1 ДХ</v>
          </cell>
          <cell r="E124">
            <v>776.58</v>
          </cell>
          <cell r="F124">
            <v>0</v>
          </cell>
          <cell r="G124">
            <v>776.58</v>
          </cell>
          <cell r="H124" t="str">
            <v>-</v>
          </cell>
          <cell r="I124" t="str">
            <v>Индексация</v>
          </cell>
        </row>
        <row r="125">
          <cell r="A125" t="str">
            <v>6.8</v>
          </cell>
          <cell r="B125" t="str">
            <v xml:space="preserve">Прокладка внутриобъектового ВОК,  со свободными модулями (ДРС GPON) </v>
          </cell>
          <cell r="C125" t="str">
            <v xml:space="preserve">ПИР, СМР,  с учетом  стоимости кабеля и материалов, стоек, кабельканалов, кроссов; установки муфт со сваркой волокон (включая стоимость ВОК, муфт); прокладки по стене; устройство отверстий в стенах, защиту кабеля в опасных местах, внутриобъектовые работ; монтажа кабельканалов, кроссов и стоек для их крепления; оконечивания кабеля;  проведение  всех измерений ВОК. Включая входной контроль кабеля. Оформлением разрешительных документов и исполнительной документации. Не включает стоимость ОРК. </v>
          </cell>
        </row>
        <row r="126">
          <cell r="A126" t="str">
            <v>6.8.1</v>
          </cell>
          <cell r="B126" t="str">
            <v>ВОК до 8 волокон включительно</v>
          </cell>
          <cell r="D126" t="str">
            <v>1 м</v>
          </cell>
          <cell r="E126">
            <v>148.49</v>
          </cell>
          <cell r="F126">
            <v>13.67</v>
          </cell>
          <cell r="G126">
            <v>134.82000000000002</v>
          </cell>
          <cell r="H126" t="str">
            <v>Не применяется к разделу 2.</v>
          </cell>
          <cell r="I126" t="str">
            <v>Индексация</v>
          </cell>
        </row>
        <row r="127">
          <cell r="A127" t="str">
            <v>6.8.2</v>
          </cell>
          <cell r="B127" t="str">
            <v>ВОК от 8 до 12 волокон включительно</v>
          </cell>
          <cell r="D127" t="str">
            <v>1 м</v>
          </cell>
          <cell r="E127">
            <v>148.49</v>
          </cell>
          <cell r="F127">
            <v>13.67</v>
          </cell>
          <cell r="G127">
            <v>134.82000000000002</v>
          </cell>
          <cell r="H127" t="str">
            <v>Не применяется к разделу 2.</v>
          </cell>
          <cell r="I127" t="str">
            <v>Индексация</v>
          </cell>
        </row>
        <row r="128">
          <cell r="A128" t="str">
            <v>6.8.3</v>
          </cell>
          <cell r="B128" t="str">
            <v>ВОК от 12 до 16 волокон включительно</v>
          </cell>
          <cell r="D128" t="str">
            <v>1 м</v>
          </cell>
          <cell r="E128">
            <v>148.49</v>
          </cell>
          <cell r="F128">
            <v>13.67</v>
          </cell>
          <cell r="G128">
            <v>134.82000000000002</v>
          </cell>
          <cell r="H128" t="str">
            <v>Не применяется к разделу 2.</v>
          </cell>
          <cell r="I128" t="str">
            <v>Индексация</v>
          </cell>
        </row>
        <row r="129">
          <cell r="A129" t="str">
            <v>6.8.4</v>
          </cell>
          <cell r="B129" t="str">
            <v>ВОК от 16 до 24 волокон включительно</v>
          </cell>
          <cell r="D129" t="str">
            <v>1 м</v>
          </cell>
          <cell r="E129">
            <v>148.49</v>
          </cell>
          <cell r="F129">
            <v>13.67</v>
          </cell>
          <cell r="G129">
            <v>134.82000000000002</v>
          </cell>
          <cell r="H129" t="str">
            <v>Не применяется к разделу 2.</v>
          </cell>
          <cell r="I129" t="str">
            <v>Индексация</v>
          </cell>
        </row>
        <row r="130">
          <cell r="A130" t="str">
            <v>6.8.5</v>
          </cell>
          <cell r="B130" t="str">
            <v>ВОК от 24 до 32 волокон включительно</v>
          </cell>
          <cell r="D130" t="str">
            <v>1 м</v>
          </cell>
          <cell r="E130">
            <v>148.49</v>
          </cell>
          <cell r="F130">
            <v>13.67</v>
          </cell>
          <cell r="G130">
            <v>134.82000000000002</v>
          </cell>
          <cell r="H130" t="str">
            <v>Не применяется к разделу 2.</v>
          </cell>
          <cell r="I130" t="str">
            <v>Индексация</v>
          </cell>
        </row>
        <row r="131">
          <cell r="A131" t="str">
            <v>6.12</v>
          </cell>
          <cell r="B131" t="str">
            <v>Установка/замена шкафа  ОРШ от 64 до 128 абонентов PON (включительно)</v>
          </cell>
          <cell r="C131" t="str">
            <v>ПИР, СМР, с учетом  стоимости вспомогательных и основных материалов  (включая стоимость ОРШ, и работы по демонтажу при замене). Оформлением разрешительных документов и исполнительной документации.</v>
          </cell>
          <cell r="D131" t="str">
            <v>1 шт.</v>
          </cell>
          <cell r="E131">
            <v>13270.55</v>
          </cell>
          <cell r="F131">
            <v>1221.8399999999999</v>
          </cell>
          <cell r="G131">
            <v>12048.71</v>
          </cell>
          <cell r="H131" t="str">
            <v>Не применяется к разделу 2.</v>
          </cell>
          <cell r="I131" t="str">
            <v>Индексация</v>
          </cell>
        </row>
        <row r="132">
          <cell r="A132" t="str">
            <v>6.13</v>
          </cell>
          <cell r="B132" t="str">
            <v>Установка/замена шкафа  ОРШ от 128 до 256 абонентов PON (включительно)</v>
          </cell>
          <cell r="C132" t="str">
            <v>ПИР, СМР, с учетом  стоимости вспомогательных и основных материалов   (включая стоимость ОРШ, и работы по демонтажу при замене). Оформлением разрешительных документов и исполнительной документации.</v>
          </cell>
          <cell r="D132" t="str">
            <v>1 шт.</v>
          </cell>
          <cell r="E132">
            <v>23223.47</v>
          </cell>
          <cell r="F132">
            <v>2138.27</v>
          </cell>
          <cell r="G132">
            <v>21085.200000000001</v>
          </cell>
          <cell r="H132" t="str">
            <v>Не применяется к разделу 2.</v>
          </cell>
          <cell r="I132" t="str">
            <v>Индексация</v>
          </cell>
        </row>
        <row r="133">
          <cell r="A133" t="str">
            <v>6.14</v>
          </cell>
          <cell r="B133" t="str">
            <v>Установка и монтаж сплиттера первого каскада, расключение, включая стоимость сплиттера 1*8</v>
          </cell>
          <cell r="C133" t="str">
            <v>ПИР, СМР, с учетом  стоимости монтажа, расключения, вспомогательных и основных материалов  (включая стоимость сплиттера). Оформлением разрешительных документов и исполнительной документации.</v>
          </cell>
          <cell r="D133" t="str">
            <v>1 шт.</v>
          </cell>
          <cell r="E133">
            <v>3195.72</v>
          </cell>
          <cell r="F133">
            <v>294.02999999999997</v>
          </cell>
          <cell r="G133">
            <v>2901.6899999999996</v>
          </cell>
          <cell r="H133" t="str">
            <v>Не применяется к разделу 2.</v>
          </cell>
          <cell r="I133" t="str">
            <v>Индексация</v>
          </cell>
        </row>
        <row r="134">
          <cell r="A134" t="str">
            <v>6.15</v>
          </cell>
          <cell r="B134" t="str">
            <v xml:space="preserve">Установка и монтаж сплиттера первого каскада, расключение, включая стоимость сплиттера 1*16 </v>
          </cell>
          <cell r="C134" t="str">
            <v>ПИР, СМР, с учетом  стоимости монтажа, расключения, вспомогательных и основных материалов  (включая стоимость сплиттера). Оформлением разрешительных документов и исполнительной документации.</v>
          </cell>
          <cell r="D134" t="str">
            <v>1 шт.</v>
          </cell>
          <cell r="E134">
            <v>3700.62</v>
          </cell>
          <cell r="F134">
            <v>340.56</v>
          </cell>
          <cell r="G134">
            <v>3360.06</v>
          </cell>
          <cell r="H134" t="str">
            <v>Не применяется к разделу 2.</v>
          </cell>
          <cell r="I134" t="str">
            <v>Индексация</v>
          </cell>
        </row>
        <row r="135">
          <cell r="A135" t="str">
            <v>6.16</v>
          </cell>
          <cell r="B135" t="str">
            <v>Установка трубы /гофры, кабель- каналов, коробов ПВХ по конструкциям  Д до 25 мм/размером до 25х25мм</v>
          </cell>
          <cell r="C135" t="str">
            <v>ПИР, СМР, включая стоимость материалов (трубы, гофры, короба), крепежа, сопутствующих работ, пробивки отверстий в стенах и перекрытиях, герметизация стоп-огонь. Оформление исполнительной документации.</v>
          </cell>
          <cell r="D135" t="str">
            <v>1 м</v>
          </cell>
          <cell r="E135">
            <v>62.3</v>
          </cell>
          <cell r="F135">
            <v>14.05</v>
          </cell>
          <cell r="G135">
            <v>48.25</v>
          </cell>
          <cell r="H135" t="str">
            <v>-</v>
          </cell>
          <cell r="I135" t="str">
            <v>Индексация</v>
          </cell>
        </row>
        <row r="136">
          <cell r="A136" t="str">
            <v>6.17</v>
          </cell>
          <cell r="B136" t="str">
            <v>Установка трубы /гофры, кабель каналов, коробов ПВХ по конструкциям Д до 63 мм/размером до 60х60мм</v>
          </cell>
          <cell r="C136" t="str">
            <v>ПИР, СМР, включая стоимость материалов (трубы, гофры, короба), крепежа, сопутствующих работ, пробивки отверстий в стенах и перекрытиях, герметизация стоп-огонь. Оформление исполнительной документации.</v>
          </cell>
          <cell r="D136" t="str">
            <v>1 м</v>
          </cell>
          <cell r="E136">
            <v>141.84</v>
          </cell>
          <cell r="F136">
            <v>14.06</v>
          </cell>
          <cell r="G136">
            <v>127.78</v>
          </cell>
          <cell r="H136" t="str">
            <v>-</v>
          </cell>
          <cell r="I136" t="str">
            <v>Индексация</v>
          </cell>
        </row>
        <row r="137">
          <cell r="A137" t="str">
            <v>6.18</v>
          </cell>
          <cell r="B137" t="str">
            <v>Установка трубы /гофры, кабель каналов, коробов ПВХ по конструкциям Д более  63  мм/размером более 60х60мм</v>
          </cell>
          <cell r="C137" t="str">
            <v xml:space="preserve">ПИР, СМР, включая стоимость материалов (трубы, гофры, короба), крепежа, сопутствующих работ, пробивки отверстий в стенах и перекрытиях, герметизация стоп-огонь. Оформление исполнительной документации.
</v>
          </cell>
          <cell r="D137" t="str">
            <v>1 м</v>
          </cell>
          <cell r="E137">
            <v>237.56</v>
          </cell>
          <cell r="F137">
            <v>14.06</v>
          </cell>
          <cell r="G137">
            <v>223.5</v>
          </cell>
          <cell r="H137" t="str">
            <v>-</v>
          </cell>
          <cell r="I137" t="str">
            <v>Индексация</v>
          </cell>
        </row>
        <row r="138">
          <cell r="A138" t="str">
            <v>6.19</v>
          </cell>
          <cell r="B138" t="str">
            <v>Прокладка и монтаж кабельных ( в т.ч.  перфорированных, металлических) лотков до 400 мм, со всеми комплектующими (крышка, заглушки, повороты, соединительные элементы и прочее)</v>
          </cell>
          <cell r="C138" t="str">
            <v>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стоимость основных и  крепежных материалов.</v>
          </cell>
          <cell r="D138" t="str">
            <v>1 м</v>
          </cell>
          <cell r="E138">
            <v>857.62</v>
          </cell>
          <cell r="F138">
            <v>85.76</v>
          </cell>
          <cell r="G138">
            <v>771.86</v>
          </cell>
          <cell r="H138" t="str">
            <v>-</v>
          </cell>
          <cell r="I138" t="str">
            <v>Индексация</v>
          </cell>
        </row>
        <row r="139">
          <cell r="A139" t="str">
            <v>6.20</v>
          </cell>
          <cell r="B139" t="str">
            <v>Прокладка металлорукава диаметром до 38мм</v>
          </cell>
          <cell r="C139" t="str">
            <v>ПИР, СМР, прочие, не ограничиваясь перечисленным: прокладка металлорукава, с устройством, при необходимости, отверстий в стенах с заделкой (с установкой гильз) герметизация стоп-огонь, с учетом стоимости металлорукава, прочих материалов.  Оформление исполнительной документации.</v>
          </cell>
          <cell r="D139" t="str">
            <v>1 м</v>
          </cell>
          <cell r="E139">
            <v>140.88</v>
          </cell>
          <cell r="F139">
            <v>13.96</v>
          </cell>
          <cell r="G139">
            <v>126.91999999999999</v>
          </cell>
          <cell r="H139" t="str">
            <v>-</v>
          </cell>
          <cell r="I139" t="str">
            <v>Индексация</v>
          </cell>
        </row>
        <row r="140">
          <cell r="A140" t="str">
            <v>6.21</v>
          </cell>
          <cell r="B140" t="str">
            <v>Монтаж/Замена патч-корда с монтажом/заменой SFP модуля (при необходимости) при длине патч-корда до 3 м</v>
          </cell>
          <cell r="C140" t="str">
            <v>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v>
          </cell>
          <cell r="D140" t="str">
            <v>1 патчкорд</v>
          </cell>
          <cell r="E140">
            <v>141.08000000000001</v>
          </cell>
          <cell r="F140">
            <v>0</v>
          </cell>
          <cell r="G140">
            <v>141.08000000000001</v>
          </cell>
          <cell r="H140" t="str">
            <v>Не применяется совместно с Работами раздела с 1 по 3 включительно</v>
          </cell>
          <cell r="I140" t="str">
            <v>Индексация</v>
          </cell>
        </row>
        <row r="141">
          <cell r="A141" t="str">
            <v>6.22</v>
          </cell>
          <cell r="B141" t="str">
            <v>Монтаж/Замена патч-корда с монтажом/заменой SFP модуля (при необходимости) при длине патч-корда свыше 3 м до 10 м включительно</v>
          </cell>
          <cell r="C141" t="str">
            <v>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v>
          </cell>
          <cell r="D141" t="str">
            <v>1 патчкорд</v>
          </cell>
          <cell r="E141">
            <v>162.35</v>
          </cell>
          <cell r="F141">
            <v>0</v>
          </cell>
          <cell r="G141">
            <v>162.35</v>
          </cell>
          <cell r="H141" t="str">
            <v>Не применяется совместно с Работами раздела с 1 по 3 включительно</v>
          </cell>
          <cell r="I141" t="str">
            <v>Индексация</v>
          </cell>
        </row>
        <row r="142">
          <cell r="A142" t="str">
            <v>6.23</v>
          </cell>
          <cell r="B142" t="str">
            <v>Монтаж оптических  патч-кордов</v>
          </cell>
          <cell r="C142" t="str">
            <v>Монтаж оптических  патч-кордов (включая стоимость патч-корда, монтаж, с учётом расходных и монтажных материалов) до 50 м.</v>
          </cell>
          <cell r="D142" t="str">
            <v>шт.</v>
          </cell>
          <cell r="E142">
            <v>857.72</v>
          </cell>
          <cell r="F142">
            <v>0</v>
          </cell>
          <cell r="G142">
            <v>857.72</v>
          </cell>
          <cell r="H142" t="str">
            <v>Не применяется совместно с Работами раздела с 1 по 3 включительно</v>
          </cell>
          <cell r="I142" t="str">
            <v>Индексация</v>
          </cell>
        </row>
        <row r="143">
          <cell r="A143" t="str">
            <v xml:space="preserve">Монтаж оборудования </v>
          </cell>
        </row>
        <row r="144">
          <cell r="A144" t="str">
            <v>6.25</v>
          </cell>
          <cell r="B144" t="str">
            <v xml:space="preserve">Монтаж шкафа, стойки </v>
          </cell>
          <cell r="C144" t="str">
            <v>ПИР, СМР, Прочие затраты, исполнительная документация, при этом включено:  монтаж шкафа, подключение к электропитанию и заземлению, стоимость и монтаж ЩРУН (щиток учетно-распределительный), стоимость и установка узлов учета электрической энергии, автоматического выключателя, стоимость и прокладка силового кабеля (длиной до 20м), стоимость шкафа/стойки и монтажных материалов, включая органайзер, патч-панель, стоимость доставки. Оформление разрешительных документов на размещение.</v>
          </cell>
        </row>
        <row r="145">
          <cell r="A145" t="str">
            <v>6.25.1</v>
          </cell>
          <cell r="B145" t="str">
            <v>до 9 U включительно</v>
          </cell>
          <cell r="D145" t="str">
            <v>1 шт.</v>
          </cell>
          <cell r="E145">
            <v>21439.26</v>
          </cell>
          <cell r="F145">
            <v>2263.98</v>
          </cell>
          <cell r="G145">
            <v>19175.28</v>
          </cell>
          <cell r="H145" t="str">
            <v>-</v>
          </cell>
          <cell r="I145" t="str">
            <v>Индексация</v>
          </cell>
        </row>
        <row r="146">
          <cell r="A146" t="str">
            <v>6.25.2</v>
          </cell>
          <cell r="B146" t="str">
            <v>до 12U включительно</v>
          </cell>
          <cell r="D146" t="str">
            <v>1 шт.</v>
          </cell>
          <cell r="E146">
            <v>12473.26</v>
          </cell>
          <cell r="F146">
            <v>942.96</v>
          </cell>
          <cell r="G146">
            <v>11530.3</v>
          </cell>
          <cell r="H146" t="str">
            <v>-</v>
          </cell>
          <cell r="I146" t="str">
            <v>Индексация</v>
          </cell>
        </row>
        <row r="147">
          <cell r="A147" t="str">
            <v>6.25.3</v>
          </cell>
          <cell r="B147" t="str">
            <v>до 24U включительно</v>
          </cell>
          <cell r="D147" t="str">
            <v>1 шт.</v>
          </cell>
          <cell r="E147">
            <v>22468.26</v>
          </cell>
          <cell r="F147">
            <v>1413.13</v>
          </cell>
          <cell r="G147">
            <v>21055.129999999997</v>
          </cell>
          <cell r="H147" t="str">
            <v>-</v>
          </cell>
          <cell r="I147" t="str">
            <v>Индексация</v>
          </cell>
        </row>
        <row r="148">
          <cell r="A148" t="str">
            <v>6.25.4</v>
          </cell>
          <cell r="B148" t="str">
            <v>до 48U включительно</v>
          </cell>
          <cell r="D148" t="str">
            <v>1 шт.</v>
          </cell>
          <cell r="E148">
            <v>28262.67</v>
          </cell>
          <cell r="F148">
            <v>1413.13</v>
          </cell>
          <cell r="G148">
            <v>26849.539999999997</v>
          </cell>
          <cell r="H148" t="str">
            <v>-</v>
          </cell>
          <cell r="I148" t="str">
            <v>Индексация</v>
          </cell>
        </row>
        <row r="149">
          <cell r="A149" t="str">
            <v>Комплексные услуги (домофония/радиофикация/видеонаблюдение/беспроводной доступ/телеметрия)</v>
          </cell>
        </row>
        <row r="150">
          <cell r="A150" t="str">
            <v>6.60</v>
          </cell>
          <cell r="B150" t="str">
            <v>Комплекс работ по монтажу систем  домофонии (ЗУ)</v>
          </cell>
        </row>
        <row r="151">
          <cell r="A151" t="str">
            <v>6.60.8</v>
          </cell>
          <cell r="B151" t="str">
            <v>Установка доводчика</v>
          </cell>
          <cell r="C151" t="str">
            <v>СМР, ПИР, прочие, не  ограничиваясь перечисленным (включая стоимость доводчика и  материалов): Установка и монтаж доводчика. Оформление исполнительной документации.</v>
          </cell>
          <cell r="D151" t="str">
            <v>1 шт.</v>
          </cell>
          <cell r="E151">
            <v>1881</v>
          </cell>
          <cell r="F151">
            <v>206.91</v>
          </cell>
          <cell r="G151">
            <v>1674.09</v>
          </cell>
          <cell r="I151" t="str">
            <v>Индексация</v>
          </cell>
        </row>
        <row r="152">
          <cell r="A152" t="str">
            <v>6.107</v>
          </cell>
          <cell r="B152" t="str">
            <v>Установка блока из трех розеток (220В и типа RJ)</v>
          </cell>
          <cell r="C152" t="str">
            <v>ПИР, СМР, прочие, не ограничиваясь перечисленным:  устройство, при необходимости, отверстия в стене с  заделкой (с установкой гильз),  устройство гнезд для подрозетников с восстановлением отделки стен, с учетом стоимости  материалов. Проверка. Оформление исполнительной документации.</v>
          </cell>
          <cell r="D152" t="str">
            <v>1 комплект</v>
          </cell>
          <cell r="E152">
            <v>384.36</v>
          </cell>
          <cell r="F152">
            <v>38.44</v>
          </cell>
          <cell r="G152">
            <v>345.92</v>
          </cell>
          <cell r="H152" t="str">
            <v>-</v>
          </cell>
          <cell r="I152" t="str">
            <v>Индексация</v>
          </cell>
        </row>
        <row r="153">
          <cell r="A153" t="str">
            <v>Раздел 8. Строительство структурированных кабельных сетей (СКС) (Комплекс работ на одном объекте)</v>
          </cell>
        </row>
        <row r="154">
          <cell r="A154" t="str">
            <v xml:space="preserve"> Монтаж кабельных трасс</v>
          </cell>
        </row>
        <row r="155">
          <cell r="A155" t="str">
            <v>8.1.2</v>
          </cell>
          <cell r="B155" t="str">
            <v>Прокладка и монтаж кабель каналов, коробов ПВХ по конструкциям размером  80х60мм</v>
          </cell>
          <cell r="C155" t="str">
            <v>СМР, независимо от материалов поверхности, включая сопутствующие работы: подгонка длин, сборка и установка комплектующих, стоимость основных и крепежных материалов.</v>
          </cell>
          <cell r="D155" t="str">
            <v>м</v>
          </cell>
          <cell r="E155">
            <v>235.97</v>
          </cell>
          <cell r="F155">
            <v>0</v>
          </cell>
          <cell r="G155">
            <v>235.97</v>
          </cell>
          <cell r="H155" t="str">
            <v>Расценка применяется при выполнении комплекса работ по СКС на одном объекте</v>
          </cell>
          <cell r="I155" t="str">
            <v>Индексация</v>
          </cell>
        </row>
        <row r="156">
          <cell r="A156" t="str">
            <v>8.1.3</v>
          </cell>
          <cell r="B156" t="str">
            <v>Прокладка и монтаж  кабель каналов, коробов ПВХ по конструкциям размером  100Х60</v>
          </cell>
          <cell r="C156" t="str">
            <v>СМР, независимо от материалов поверхности, включая сопутствующие работы: подгонка длин, сборка и установка комплектующих, стоимость основных и крепежных материалов.</v>
          </cell>
          <cell r="D156" t="str">
            <v>м</v>
          </cell>
          <cell r="E156">
            <v>395.7</v>
          </cell>
          <cell r="F156">
            <v>0</v>
          </cell>
          <cell r="G156">
            <v>395.7</v>
          </cell>
          <cell r="H156" t="str">
            <v>Расценка применяется при выполнении комплекса работ по СКС на одном объекте</v>
          </cell>
          <cell r="I156" t="str">
            <v>Индексация</v>
          </cell>
        </row>
        <row r="157">
          <cell r="A157" t="str">
            <v>8.1.4</v>
          </cell>
          <cell r="B157" t="str">
            <v>Прокладка и монтаж  кабель каналов, коробов ПВХ по конструкциям размером более 100Х60</v>
          </cell>
          <cell r="C157" t="str">
            <v>СМР, независимо от материалов поверхности, включая сопутствующие работы: подгонка длин, сборка и установка комплектующих, стоимость основных и крепежных материалов.</v>
          </cell>
          <cell r="D157" t="str">
            <v>м</v>
          </cell>
          <cell r="E157">
            <v>874.68</v>
          </cell>
          <cell r="F157">
            <v>0</v>
          </cell>
          <cell r="G157">
            <v>874.68</v>
          </cell>
          <cell r="H157" t="str">
            <v>Расценка применяется при выполнении комплекса работ по СКС на одном объекте</v>
          </cell>
          <cell r="I157" t="str">
            <v>Индексация</v>
          </cell>
        </row>
        <row r="158">
          <cell r="A158" t="str">
            <v>8.1.6</v>
          </cell>
          <cell r="B158" t="str">
            <v>Прокладка и монтаж трубы (жесткая оцинкованная) по конструкциям Д до 50 мм</v>
          </cell>
          <cell r="C158" t="str">
            <v>СМР, независимо от материалов поверхности, включая сопутствующие работы: подгонка длин, стоимость основных и  крепежных материалов.</v>
          </cell>
          <cell r="D158" t="str">
            <v>м</v>
          </cell>
          <cell r="E158">
            <v>366.42</v>
          </cell>
          <cell r="F158">
            <v>0</v>
          </cell>
          <cell r="G158">
            <v>366.42</v>
          </cell>
          <cell r="H158" t="str">
            <v>Расценка применяется при выполнении комплекса работ по СКС на одном объекте</v>
          </cell>
          <cell r="I158" t="str">
            <v>Индексация</v>
          </cell>
        </row>
        <row r="159">
          <cell r="A159" t="str">
            <v>8.1.7</v>
          </cell>
          <cell r="B159" t="str">
            <v xml:space="preserve">Прокладка и монтаж гофры, по конструкциям Д до 50 мм </v>
          </cell>
          <cell r="C159" t="str">
            <v>СМР, независимо от материалов поверхности, включая сопутствующие работы: подгонка длин, стоимость основных и  крепежных материалов.</v>
          </cell>
          <cell r="D159" t="str">
            <v>м</v>
          </cell>
          <cell r="E159">
            <v>78.010000000000005</v>
          </cell>
          <cell r="F159">
            <v>0</v>
          </cell>
          <cell r="G159">
            <v>78.010000000000005</v>
          </cell>
          <cell r="H159" t="str">
            <v>Расценка применяется при выполнении комплекса работ по СКС на одном объекте</v>
          </cell>
          <cell r="I159" t="str">
            <v>Индексация</v>
          </cell>
        </row>
        <row r="160">
          <cell r="A160" t="str">
            <v>8.1.9</v>
          </cell>
          <cell r="B160" t="str">
            <v>Прокладка и монтаж кабельных ( в т.ч. перфорированных, металлических) лотков до 200 мм, со всеми комплектующими (крышка, заглушки, повороты, соединительные элементы и прочее)</v>
          </cell>
          <cell r="C160" t="str">
            <v xml:space="preserve">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стоимость основных и  крепежных материалов. </v>
          </cell>
          <cell r="D160" t="str">
            <v>м</v>
          </cell>
          <cell r="E160">
            <v>546.71</v>
          </cell>
          <cell r="F160">
            <v>0</v>
          </cell>
          <cell r="G160">
            <v>546.71</v>
          </cell>
          <cell r="H160" t="str">
            <v>Может применятся с работами других разделов</v>
          </cell>
          <cell r="I160" t="str">
            <v>Индексация</v>
          </cell>
        </row>
        <row r="161">
          <cell r="A161" t="str">
            <v>8.1.10</v>
          </cell>
          <cell r="B161" t="str">
            <v>Прокладка и монтаж кабельных ( в т.ч.  перфорированных, металлических) лотков до 600 мм, со всеми комплектующими (крышка, заглушки, повороты, соединительные элементы и прочее)</v>
          </cell>
          <cell r="C161" t="str">
            <v>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стоимость основных и  крепежных материалов.</v>
          </cell>
          <cell r="D161" t="str">
            <v>м</v>
          </cell>
          <cell r="E161">
            <v>1091.45</v>
          </cell>
          <cell r="F161">
            <v>0</v>
          </cell>
          <cell r="G161">
            <v>1091.45</v>
          </cell>
          <cell r="H161" t="str">
            <v>Может применятся с работами других разделов</v>
          </cell>
          <cell r="I161" t="str">
            <v>Индексация</v>
          </cell>
        </row>
        <row r="162">
          <cell r="A162" t="str">
            <v xml:space="preserve">Прокладка кабеля </v>
          </cell>
        </row>
        <row r="163">
          <cell r="A163" t="str">
            <v>Монтаж информационных розеток</v>
          </cell>
        </row>
        <row r="164">
          <cell r="A164" t="str">
            <v>8.3.1</v>
          </cell>
          <cell r="B164" t="str">
            <v xml:space="preserve"> Установка, монтаж, подключение  розеток RJ45, RJ12, RG11 (скрытый монтаж)</v>
          </cell>
          <cell r="C164" t="str">
            <v xml:space="preserve"> СМР, установка, монтаж информационной розетки в стену, независимо от материалов поверхности, включая и не ограничиваясь перечисленным:  устройство  отверстия в стене с  заделкой,  устройство гнезд для подрозетников с восстановлением отделки стен, установкой розетки, стоимость основных и  крепежных материалов.</v>
          </cell>
          <cell r="D164" t="str">
            <v>шт.</v>
          </cell>
          <cell r="E164">
            <v>406.62</v>
          </cell>
          <cell r="F164">
            <v>0</v>
          </cell>
          <cell r="G164">
            <v>406.62</v>
          </cell>
          <cell r="H164" t="str">
            <v>Расценка применяется при выполнении комплекса работ по СКС на одном объекте</v>
          </cell>
          <cell r="I164" t="str">
            <v>Индексация</v>
          </cell>
        </row>
        <row r="165">
          <cell r="B165" t="str">
            <v>Установка, монтаж, подключение  розеток RJ45, RJ12, RG11 (открытый монтаж)</v>
          </cell>
          <cell r="C165" t="str">
            <v>СМР, включая и не ограничиваясь перечисленным: монтаж информационной розетки на стену, независимо от материалов поверхности, стоимость основных  (каркас, суппорт-рамка, модуль розетки) и крепежных материалов.</v>
          </cell>
          <cell r="D165" t="str">
            <v>шт.</v>
          </cell>
          <cell r="E165">
            <v>322.63</v>
          </cell>
          <cell r="F165">
            <v>0</v>
          </cell>
          <cell r="G165">
            <v>322.63</v>
          </cell>
          <cell r="H165" t="str">
            <v>Расценка применяется при выполнении комплекса работ по СКС на одном объекте</v>
          </cell>
          <cell r="I165" t="str">
            <v>Индексация</v>
          </cell>
        </row>
        <row r="166">
          <cell r="B166" t="str">
            <v>Установка, монтаж, подключение  розеток RJ45, RJ12, RG11 в/на короб/кабель канал</v>
          </cell>
          <cell r="C166" t="str">
            <v xml:space="preserve"> СМР, включая и не ограничиваясь перечисленным: установка, монтаж информационной розетки в/на короб/кабель-канал (мини колонна), стоимость основных и крепежных материалов.</v>
          </cell>
          <cell r="D166" t="str">
            <v>шт.</v>
          </cell>
          <cell r="E166">
            <v>380.56</v>
          </cell>
          <cell r="F166">
            <v>0</v>
          </cell>
          <cell r="G166">
            <v>380.56</v>
          </cell>
          <cell r="H166" t="str">
            <v>Расценка применяется при выполнении комплекса работ по СКС на одном объекте</v>
          </cell>
          <cell r="I166" t="str">
            <v>Индексация</v>
          </cell>
        </row>
        <row r="167">
          <cell r="A167" t="str">
            <v>8.3.3</v>
          </cell>
          <cell r="B167" t="str">
            <v>Обжим коннектора RJ11, RJ45</v>
          </cell>
          <cell r="C167" t="str">
            <v>СМР монтаж коннектора RJ11, RJ45, включая стоимость основных материалов (коннектор, колпачок).</v>
          </cell>
          <cell r="D167" t="str">
            <v>шт.</v>
          </cell>
          <cell r="E167">
            <v>13.82</v>
          </cell>
          <cell r="F167">
            <v>0</v>
          </cell>
          <cell r="G167">
            <v>13.82</v>
          </cell>
          <cell r="H167" t="str">
            <v>Расценка применяется при выполнении комплекса работ по СКС на одном объекте.
Не применимо совместно с расценками 8.3.1.</v>
          </cell>
          <cell r="I167" t="str">
            <v>Индексация</v>
          </cell>
        </row>
        <row r="168">
          <cell r="A168" t="str">
            <v>8.3.4</v>
          </cell>
          <cell r="B168" t="str">
            <v>Обжим коннектора BNC</v>
          </cell>
          <cell r="C168" t="str">
            <v>СМР монтаж коннектора BNC, включая стоимость основных и крепежных материалов.</v>
          </cell>
          <cell r="D168" t="str">
            <v>шт.</v>
          </cell>
          <cell r="E168">
            <v>26.78</v>
          </cell>
          <cell r="F168">
            <v>0</v>
          </cell>
          <cell r="G168">
            <v>26.78</v>
          </cell>
          <cell r="H168" t="str">
            <v>Расценка применяется при выполнении комплекса работ по СКС на одном объекте.
Не применимо совместно с расценками 8.3.1.</v>
          </cell>
          <cell r="I168" t="str">
            <v>Индексация</v>
          </cell>
        </row>
        <row r="169">
          <cell r="A169" t="str">
            <v xml:space="preserve"> Монтаж силового оборудования</v>
          </cell>
        </row>
        <row r="170">
          <cell r="A170" t="str">
            <v>8.4.1</v>
          </cell>
          <cell r="B170" t="str">
            <v>Установка автоматического выключателя</v>
          </cell>
          <cell r="C170" t="str">
            <v>Установка и подключение автоматического  выключателя (220В,50Гц), с номинальным током до 63 А во вводно-распределительном устройстве здания, включая стоимость основных и крепежных материалов.</v>
          </cell>
          <cell r="D170" t="str">
            <v>шт.</v>
          </cell>
          <cell r="E170">
            <v>373.04</v>
          </cell>
          <cell r="F170">
            <v>0</v>
          </cell>
          <cell r="G170">
            <v>373.04</v>
          </cell>
          <cell r="H170" t="str">
            <v>Расценка применяется при выполнении комплекса работ по СКС на одном объекте</v>
          </cell>
          <cell r="I170" t="str">
            <v>Индексация</v>
          </cell>
        </row>
        <row r="171">
          <cell r="A171" t="str">
            <v>8.4.2</v>
          </cell>
          <cell r="B171" t="str">
            <v>Установка автоматического выключателя 3- полюсного (до 25А включительно)</v>
          </cell>
          <cell r="C171" t="str">
            <v>Установка и подключение автоматического  выключателя трех полюсного, с номинальным током до 25 А во вводно-распределительном устройстве здания, включая стоимость основных и крепежных материалов.</v>
          </cell>
          <cell r="D171" t="str">
            <v>шт.</v>
          </cell>
          <cell r="E171">
            <v>721.53</v>
          </cell>
          <cell r="F171">
            <v>0</v>
          </cell>
          <cell r="G171">
            <v>721.53</v>
          </cell>
          <cell r="I171" t="str">
            <v>Индексация</v>
          </cell>
        </row>
        <row r="172">
          <cell r="A172" t="str">
            <v>8.4.3</v>
          </cell>
          <cell r="B172" t="str">
            <v>Установка автоматического выключателя 3- полюсного (от 25А до 63А включительно)</v>
          </cell>
          <cell r="C172" t="str">
            <v>Установка и подключение автоматического  выключателя трех полюсного, с номинальным током от 25 до 63 А во вводно-распределительном устройстве здания, включая стоимость основных и крепежных материалов.</v>
          </cell>
          <cell r="D172" t="str">
            <v>шт.</v>
          </cell>
          <cell r="E172">
            <v>772.82</v>
          </cell>
          <cell r="F172">
            <v>0</v>
          </cell>
          <cell r="G172">
            <v>772.82</v>
          </cell>
          <cell r="I172" t="str">
            <v>Индексация</v>
          </cell>
        </row>
        <row r="173">
          <cell r="A173" t="str">
            <v>8.4.4</v>
          </cell>
          <cell r="B173" t="str">
            <v>Установка выключателя нагрузки (до  40А включительно)</v>
          </cell>
          <cell r="C173" t="str">
            <v>Установка и подключение выключателя нагрузки, с номинальным током до  40 А во вводно-распределительном устройстве здания, включая стоимость основных и крепежных материалов.</v>
          </cell>
          <cell r="D173" t="str">
            <v>шт.</v>
          </cell>
          <cell r="E173">
            <v>1683</v>
          </cell>
          <cell r="F173">
            <v>0</v>
          </cell>
          <cell r="G173">
            <v>1683</v>
          </cell>
          <cell r="I173" t="str">
            <v>Индексация</v>
          </cell>
        </row>
        <row r="174">
          <cell r="A174" t="str">
            <v>8.4.5</v>
          </cell>
          <cell r="B174" t="str">
            <v>Установка выключателя нагрузки (более  40А)</v>
          </cell>
          <cell r="C174" t="str">
            <v>Установка и подключение выключателя нагрузки, с номинальным током более  40 А во вводно-распределительном устройстве здания, включая стоимость основных и крепежных материалов.</v>
          </cell>
          <cell r="D174" t="str">
            <v>шт.</v>
          </cell>
          <cell r="E174">
            <v>1930.5</v>
          </cell>
          <cell r="F174">
            <v>0</v>
          </cell>
          <cell r="G174">
            <v>1930.5</v>
          </cell>
          <cell r="I174" t="str">
            <v>Индексация</v>
          </cell>
        </row>
        <row r="175">
          <cell r="A175" t="str">
            <v>8.4.6</v>
          </cell>
          <cell r="B175" t="str">
            <v>Монтаж навесного бокса (щита) распределительного  до 24 модулей (включительно)</v>
          </cell>
          <cell r="C175" t="str">
            <v>СМР, сборка монтаж навесного бокса (щита) не укомплектованного автоматическими выключателями, независимо от материала поверхности, включая  стоимость основных и крепежных материалов.</v>
          </cell>
          <cell r="D175" t="str">
            <v>шт.</v>
          </cell>
          <cell r="E175">
            <v>1200.71</v>
          </cell>
          <cell r="F175">
            <v>0</v>
          </cell>
          <cell r="G175">
            <v>1200.71</v>
          </cell>
          <cell r="I175" t="str">
            <v>Индексация</v>
          </cell>
        </row>
        <row r="176">
          <cell r="A176" t="str">
            <v>8.4.7</v>
          </cell>
          <cell r="B176" t="str">
            <v>Монтаж бокса (щита) распределительного  более 24 модулей</v>
          </cell>
          <cell r="C176" t="str">
            <v>СМР, сборка монтаж  бокса (щита) не укомплектованного автоматическими выключателями, независимо от материала поверхности, включая  стоимость основных и крепежных материалов.</v>
          </cell>
          <cell r="D176" t="str">
            <v>шт.</v>
          </cell>
          <cell r="E176">
            <v>3191.21</v>
          </cell>
          <cell r="F176">
            <v>0</v>
          </cell>
          <cell r="G176">
            <v>3191.21</v>
          </cell>
          <cell r="I176" t="str">
            <v>Индексация</v>
          </cell>
        </row>
        <row r="177">
          <cell r="A177" t="str">
            <v>8.4.8</v>
          </cell>
          <cell r="B177" t="str">
            <v>Установка, монтаж, подключение розетки, выключателя (скрытый монтаж)</v>
          </cell>
          <cell r="C177" t="str">
            <v xml:space="preserve"> СМР, Установка, монтаж розетки, выключателя в стену, независимо от материалов поверхности, включая и не ограничиваясь перечисленным: устройство  отверстия в стене с  заделкой,  устройство гнезд для подрозетников с восстановлением отделки стен, стоимость основных и  крепежных материалов.</v>
          </cell>
          <cell r="D177" t="str">
            <v>шт.</v>
          </cell>
          <cell r="E177">
            <v>281.32</v>
          </cell>
          <cell r="F177">
            <v>0</v>
          </cell>
          <cell r="G177">
            <v>281.32</v>
          </cell>
          <cell r="H177" t="str">
            <v>Расценка применяется при выполнении комплекса работ по СКС на одном объекте</v>
          </cell>
          <cell r="I177" t="str">
            <v>Индексация</v>
          </cell>
        </row>
        <row r="178">
          <cell r="B178" t="str">
            <v xml:space="preserve"> Установка, монтаж , подключение розетки, выключателя (открытый монтаж)</v>
          </cell>
          <cell r="C178" t="str">
            <v>СМР, включая и не ограничиваясь перечисленным: установка, монтаж розетки, выключателя на стену, независимо от материалов поверхности, стоимость основных (каркас, суппорт-рамка, розетка) и  крепежных материалов.</v>
          </cell>
          <cell r="D178" t="str">
            <v>шт.</v>
          </cell>
          <cell r="E178">
            <v>386.49</v>
          </cell>
          <cell r="F178">
            <v>0</v>
          </cell>
          <cell r="G178">
            <v>386.49</v>
          </cell>
          <cell r="H178" t="str">
            <v>Расценка применяется при выполнении комплекса работ по СКС на одном объекте</v>
          </cell>
          <cell r="I178" t="str">
            <v>Индексация</v>
          </cell>
        </row>
        <row r="179">
          <cell r="B179" t="str">
            <v>Устанвока,монтаж, подключение розетки, выключателя в/на короб/кабель канал</v>
          </cell>
          <cell r="C179" t="str">
            <v>СМР, включая и не ограничиваясь перечисленным: установка, монтаж розетки, выключателя в/на коробе/кабель-канале (мини колонне), стоимость основных и крепежных материалов.</v>
          </cell>
          <cell r="D179" t="str">
            <v>шт.</v>
          </cell>
          <cell r="E179">
            <v>497.24</v>
          </cell>
          <cell r="F179">
            <v>0</v>
          </cell>
          <cell r="G179">
            <v>497.24</v>
          </cell>
          <cell r="H179" t="str">
            <v>Расценка применяется при выполнении комплекса работ по СКС на одном объекте</v>
          </cell>
          <cell r="I179" t="str">
            <v>Индексация</v>
          </cell>
        </row>
        <row r="180">
          <cell r="A180" t="str">
            <v>8.4.10</v>
          </cell>
          <cell r="B180" t="str">
            <v>Установка Разветвительной коробки</v>
          </cell>
          <cell r="C180" t="str">
            <v>СМР: Монтаж и расключение разветвительной коробки, включая стоимость основных и  крепежных материалов.</v>
          </cell>
          <cell r="D180" t="str">
            <v>шт.</v>
          </cell>
          <cell r="E180">
            <v>243.05</v>
          </cell>
          <cell r="F180">
            <v>0</v>
          </cell>
          <cell r="G180">
            <v>243.05</v>
          </cell>
          <cell r="H180" t="str">
            <v>Расценка применяется при выполнении комплекса работ по СКС на одном объекте</v>
          </cell>
          <cell r="I180" t="str">
            <v>Индексация</v>
          </cell>
        </row>
        <row r="181">
          <cell r="A181" t="str">
            <v>8.4.11</v>
          </cell>
          <cell r="B181" t="str">
            <v>Монтаж электрического счетчика</v>
          </cell>
          <cell r="C181" t="str">
            <v>Монтаж электрического счетчика, включая стоимость основных и  крепежных материалов.</v>
          </cell>
          <cell r="D181" t="str">
            <v>шт.</v>
          </cell>
          <cell r="E181">
            <v>1779.53</v>
          </cell>
          <cell r="F181">
            <v>0</v>
          </cell>
          <cell r="G181">
            <v>1779.53</v>
          </cell>
          <cell r="H181" t="str">
            <v>Расценка применяется при выполнении комплекса работ по СКС на одном объекте</v>
          </cell>
          <cell r="I181" t="str">
            <v>Индексация</v>
          </cell>
        </row>
        <row r="182">
          <cell r="A182" t="str">
            <v>8.4.12</v>
          </cell>
          <cell r="B182" t="str">
            <v xml:space="preserve">Монтаж шины заземления  </v>
          </cell>
          <cell r="C182" t="str">
            <v>СМР, монтаж шины заземления (ГЗШ), подключение к контору заземления, маркировка, с учетом стоимости крепежных изделий.</v>
          </cell>
          <cell r="D182" t="str">
            <v>шт.</v>
          </cell>
          <cell r="E182">
            <v>1082.1199999999999</v>
          </cell>
          <cell r="F182">
            <v>0</v>
          </cell>
          <cell r="G182">
            <v>1082.1199999999999</v>
          </cell>
          <cell r="H182" t="str">
            <v>Расценка применяется при выполнении комплекса работ по СКС на одном объекте</v>
          </cell>
          <cell r="I182" t="str">
            <v>Индексация</v>
          </cell>
        </row>
        <row r="183">
          <cell r="A183" t="str">
            <v xml:space="preserve"> Монтаж оборудования, патч/кросс панелей</v>
          </cell>
        </row>
        <row r="184">
          <cell r="A184" t="str">
            <v>8.5.1</v>
          </cell>
          <cell r="B184" t="str">
            <v>Монтаж патч-панели 24 портов /кросс-панели в телекоммуникационный шкаф (стойку)</v>
          </cell>
          <cell r="C184" t="str">
            <v xml:space="preserve"> СМР,  установка, монтаж патч-панели 24 портов/кросс-панели  в телекоммуникационный шкаф (стойку), включая стоимость основных и  крепежных материалов.</v>
          </cell>
          <cell r="D184" t="str">
            <v>шт.</v>
          </cell>
          <cell r="E184">
            <v>1475.12</v>
          </cell>
          <cell r="F184">
            <v>0</v>
          </cell>
          <cell r="G184">
            <v>1475.12</v>
          </cell>
          <cell r="H184" t="str">
            <v>Расценка применяется при выполнении комплекса работ по СКС на одном объекте
Применяется совместно с расценкой 8.5.6.</v>
          </cell>
          <cell r="I184" t="str">
            <v>Индексация</v>
          </cell>
        </row>
        <row r="185">
          <cell r="A185" t="str">
            <v>8.5.2</v>
          </cell>
          <cell r="B185" t="str">
            <v>Монтаж патч-панели 48 порта /кросс-панели в телекоммуникационный шкаф (стойку)</v>
          </cell>
          <cell r="C185" t="str">
            <v xml:space="preserve"> СМР,  установка, монтаж патч-панели 48 порта /кросс-панели телекоммуникационный шкаф (стойку), включая стоимость основных и  крепежных материалов.</v>
          </cell>
          <cell r="D185" t="str">
            <v>шт.</v>
          </cell>
          <cell r="E185">
            <v>2480.0300000000002</v>
          </cell>
          <cell r="F185">
            <v>0</v>
          </cell>
          <cell r="G185">
            <v>2480.0300000000002</v>
          </cell>
          <cell r="H185" t="str">
            <v>Расценка применяется при выполнении комплекса работ по СКС на одном объекте
Применяется совместно с расценкой 8.5.6.</v>
          </cell>
          <cell r="I185" t="str">
            <v>Индексация</v>
          </cell>
        </row>
        <row r="186">
          <cell r="A186" t="str">
            <v>Прочие работы</v>
          </cell>
        </row>
        <row r="187">
          <cell r="A187" t="str">
            <v>8.7.4</v>
          </cell>
          <cell r="B187" t="str">
            <v xml:space="preserve"> Укладка антистатического  линолеума </v>
          </cell>
          <cell r="C187" t="str">
            <v>СМР, Укладка антистатического, токопроводящего линолеума с проваркой швов, медной лентой, устройством заземления, включая подготовку поверхности к производству работ, стоимость основных и  расходных материалов.</v>
          </cell>
          <cell r="D187" t="str">
            <v>м2</v>
          </cell>
          <cell r="E187">
            <v>718.71</v>
          </cell>
          <cell r="F187">
            <v>0</v>
          </cell>
          <cell r="G187">
            <v>718.71</v>
          </cell>
          <cell r="H187" t="str">
            <v>Может применятся с работами других разделов</v>
          </cell>
          <cell r="I187" t="str">
            <v>Индексация</v>
          </cell>
        </row>
        <row r="188">
          <cell r="A188" t="str">
            <v>8.7.5</v>
          </cell>
          <cell r="B188" t="str">
            <v xml:space="preserve">Монтаж фальшпола </v>
          </cell>
          <cell r="C188" t="str">
            <v>СМР, устройство, монтаж фальшпола, подготовка поверхности, установка конструкций основания, укладка плит, включая стоимость основных и расходных материалов.</v>
          </cell>
          <cell r="D188" t="str">
            <v>м2</v>
          </cell>
          <cell r="E188">
            <v>3782.4</v>
          </cell>
          <cell r="F188">
            <v>0</v>
          </cell>
          <cell r="G188">
            <v>3782.4</v>
          </cell>
          <cell r="H188" t="str">
            <v>Может применятся с работами других разделов</v>
          </cell>
          <cell r="I188" t="str">
            <v>Индексация</v>
          </cell>
        </row>
      </sheetData>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s://www.arsenal-ooo.com.ua/lme-mean.php?metall" TargetMode="External"/><Relationship Id="rId1" Type="http://schemas.openxmlformats.org/officeDocument/2006/relationships/hyperlink" Target="http://www.cbr.ru/currency_base/dynamics" TargetMode="External"/><Relationship Id="rId4"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N869"/>
  <sheetViews>
    <sheetView tabSelected="1" view="pageBreakPreview" zoomScale="60" zoomScaleNormal="46" workbookViewId="0">
      <pane xSplit="8" ySplit="5" topLeftCell="I6" activePane="bottomRight" state="frozen"/>
      <selection pane="topRight" activeCell="I1" sqref="I1"/>
      <selection pane="bottomLeft" activeCell="A8" sqref="A8"/>
      <selection pane="bottomRight" activeCell="I3" sqref="I3"/>
    </sheetView>
  </sheetViews>
  <sheetFormatPr defaultColWidth="9.140625" defaultRowHeight="15.75" outlineLevelRow="1" outlineLevelCol="1"/>
  <cols>
    <col min="1" max="1" width="9.7109375" style="6" customWidth="1"/>
    <col min="2" max="2" width="45.5703125" style="6" customWidth="1"/>
    <col min="3" max="3" width="57.5703125" style="7" customWidth="1" outlineLevel="1"/>
    <col min="4" max="4" width="12.7109375" style="8" customWidth="1"/>
    <col min="5" max="5" width="15.42578125" style="595" customWidth="1"/>
    <col min="6" max="6" width="14.5703125" style="192" customWidth="1"/>
    <col min="7" max="7" width="18" style="192" customWidth="1"/>
    <col min="8" max="8" width="16.140625" style="603" customWidth="1"/>
    <col min="9" max="9" width="59.7109375" style="1" customWidth="1"/>
    <col min="10" max="16384" width="9.140625" style="1"/>
  </cols>
  <sheetData>
    <row r="1" spans="1:11">
      <c r="E1" s="192"/>
    </row>
    <row r="2" spans="1:11" s="7" customFormat="1" ht="28.5" customHeight="1">
      <c r="A2" s="598" t="s">
        <v>2018</v>
      </c>
      <c r="B2" s="6"/>
      <c r="D2" s="8"/>
      <c r="E2" s="597"/>
      <c r="F2" s="597"/>
      <c r="G2" s="597"/>
      <c r="H2" s="597"/>
      <c r="I2" s="598"/>
    </row>
    <row r="3" spans="1:11" s="7" customFormat="1" ht="39.950000000000003" customHeight="1">
      <c r="A3" s="731" t="s">
        <v>2153</v>
      </c>
      <c r="B3" s="731"/>
      <c r="C3" s="731"/>
      <c r="D3" s="731"/>
      <c r="E3" s="731"/>
      <c r="F3" s="639"/>
      <c r="G3" s="639"/>
      <c r="H3" s="639"/>
      <c r="I3" s="730"/>
    </row>
    <row r="4" spans="1:11" ht="50.45" customHeight="1">
      <c r="A4" s="759"/>
      <c r="B4" s="760"/>
      <c r="C4" s="760"/>
      <c r="D4" s="760"/>
      <c r="E4" s="744" t="s">
        <v>2154</v>
      </c>
      <c r="F4" s="744"/>
      <c r="G4" s="744"/>
      <c r="H4" s="745"/>
      <c r="I4" s="714"/>
    </row>
    <row r="5" spans="1:11" ht="100.5" customHeight="1">
      <c r="A5" s="604" t="s">
        <v>87</v>
      </c>
      <c r="B5" s="604" t="s">
        <v>83</v>
      </c>
      <c r="C5" s="604" t="s">
        <v>6</v>
      </c>
      <c r="D5" s="605" t="s">
        <v>0</v>
      </c>
      <c r="E5" s="606" t="s">
        <v>82</v>
      </c>
      <c r="F5" s="195" t="s">
        <v>145</v>
      </c>
      <c r="G5" s="712" t="s">
        <v>1569</v>
      </c>
      <c r="H5" s="713" t="s">
        <v>1363</v>
      </c>
      <c r="I5" s="197" t="s">
        <v>1571</v>
      </c>
    </row>
    <row r="6" spans="1:11" s="602" customFormat="1">
      <c r="A6" s="65"/>
      <c r="B6" s="65"/>
      <c r="C6" s="65"/>
      <c r="D6" s="607"/>
      <c r="E6" s="608"/>
      <c r="F6" s="609"/>
      <c r="G6" s="609"/>
      <c r="H6" s="610"/>
      <c r="I6" s="190">
        <v>9</v>
      </c>
    </row>
    <row r="7" spans="1:11" s="7" customFormat="1" ht="48.75" customHeight="1">
      <c r="A7" s="742" t="s">
        <v>1193</v>
      </c>
      <c r="B7" s="743"/>
      <c r="C7" s="743"/>
      <c r="D7" s="640"/>
      <c r="E7" s="196"/>
      <c r="F7" s="196"/>
      <c r="G7" s="196"/>
      <c r="H7" s="196"/>
      <c r="I7" s="641"/>
    </row>
    <row r="8" spans="1:11" s="7" customFormat="1" ht="69.75" customHeight="1" outlineLevel="1">
      <c r="A8" s="732" t="s">
        <v>963</v>
      </c>
      <c r="B8" s="733"/>
      <c r="C8" s="733"/>
      <c r="D8" s="642"/>
      <c r="E8" s="746"/>
      <c r="F8" s="747"/>
      <c r="G8" s="747"/>
      <c r="H8" s="719"/>
      <c r="I8" s="643" t="s">
        <v>867</v>
      </c>
    </row>
    <row r="9" spans="1:11" s="7" customFormat="1" ht="252" outlineLevel="1">
      <c r="A9" s="601" t="s">
        <v>11</v>
      </c>
      <c r="B9" s="644" t="s">
        <v>1023</v>
      </c>
      <c r="C9" s="600" t="s">
        <v>2019</v>
      </c>
      <c r="D9" s="629"/>
      <c r="E9" s="196"/>
      <c r="F9" s="196"/>
      <c r="G9" s="196"/>
      <c r="H9" s="196"/>
      <c r="I9" s="643" t="s">
        <v>839</v>
      </c>
    </row>
    <row r="10" spans="1:11" s="17" customFormat="1" ht="63" outlineLevel="1">
      <c r="A10" s="601" t="s">
        <v>306</v>
      </c>
      <c r="B10" s="645" t="s">
        <v>1066</v>
      </c>
      <c r="C10" s="761" t="s">
        <v>2020</v>
      </c>
      <c r="D10" s="629" t="s">
        <v>307</v>
      </c>
      <c r="E10" s="720">
        <v>1639.4449048953497</v>
      </c>
      <c r="F10" s="720">
        <v>298.89603116708423</v>
      </c>
      <c r="G10" s="720">
        <v>1340.5488737282656</v>
      </c>
      <c r="H10" s="720">
        <v>0</v>
      </c>
      <c r="I10" s="643" t="s">
        <v>1752</v>
      </c>
      <c r="K10" s="711"/>
    </row>
    <row r="11" spans="1:11" s="17" customFormat="1" ht="62.25" customHeight="1" outlineLevel="1">
      <c r="A11" s="601" t="s">
        <v>308</v>
      </c>
      <c r="B11" s="645" t="s">
        <v>1067</v>
      </c>
      <c r="C11" s="762"/>
      <c r="D11" s="629" t="s">
        <v>307</v>
      </c>
      <c r="E11" s="720">
        <v>1458.7591509044616</v>
      </c>
      <c r="F11" s="720">
        <v>243.10917676995024</v>
      </c>
      <c r="G11" s="720">
        <v>1215.6499741345115</v>
      </c>
      <c r="H11" s="720">
        <v>0</v>
      </c>
      <c r="I11" s="643" t="s">
        <v>1752</v>
      </c>
      <c r="K11" s="711"/>
    </row>
    <row r="12" spans="1:11" s="17" customFormat="1" ht="127.5" customHeight="1" outlineLevel="1">
      <c r="A12" s="601" t="s">
        <v>309</v>
      </c>
      <c r="B12" s="645" t="s">
        <v>1068</v>
      </c>
      <c r="C12" s="763"/>
      <c r="D12" s="629" t="s">
        <v>307</v>
      </c>
      <c r="E12" s="720">
        <v>1405.8131268560894</v>
      </c>
      <c r="F12" s="720">
        <v>223.94736635982397</v>
      </c>
      <c r="G12" s="720">
        <v>1181.8657604962655</v>
      </c>
      <c r="H12" s="720">
        <v>0</v>
      </c>
      <c r="I12" s="643" t="s">
        <v>1752</v>
      </c>
      <c r="K12" s="711"/>
    </row>
    <row r="13" spans="1:11" s="17" customFormat="1" ht="173.25" outlineLevel="1">
      <c r="A13" s="601" t="s">
        <v>310</v>
      </c>
      <c r="B13" s="644" t="s">
        <v>654</v>
      </c>
      <c r="C13" s="600" t="s">
        <v>2021</v>
      </c>
      <c r="D13" s="629"/>
      <c r="E13" s="720"/>
      <c r="F13" s="720"/>
      <c r="G13" s="720"/>
      <c r="H13" s="720"/>
      <c r="I13" s="643" t="s">
        <v>869</v>
      </c>
      <c r="K13" s="711"/>
    </row>
    <row r="14" spans="1:11" s="17" customFormat="1" ht="236.25" outlineLevel="1">
      <c r="A14" s="601" t="s">
        <v>311</v>
      </c>
      <c r="B14" s="645" t="s">
        <v>776</v>
      </c>
      <c r="C14" s="162" t="s">
        <v>2022</v>
      </c>
      <c r="D14" s="629" t="s">
        <v>307</v>
      </c>
      <c r="E14" s="720">
        <v>2350.7419305025633</v>
      </c>
      <c r="F14" s="720">
        <v>275.05747460934009</v>
      </c>
      <c r="G14" s="720">
        <v>2075.684455893223</v>
      </c>
      <c r="H14" s="720">
        <v>0</v>
      </c>
      <c r="I14" s="643" t="s">
        <v>2001</v>
      </c>
      <c r="K14" s="711"/>
    </row>
    <row r="15" spans="1:11" s="17" customFormat="1" ht="48" customHeight="1" outlineLevel="1">
      <c r="A15" s="764" t="s">
        <v>961</v>
      </c>
      <c r="B15" s="765"/>
      <c r="C15" s="765"/>
      <c r="D15" s="646"/>
      <c r="E15" s="748" t="s">
        <v>867</v>
      </c>
      <c r="F15" s="749"/>
      <c r="G15" s="749"/>
      <c r="H15" s="719"/>
      <c r="I15" s="643" t="s">
        <v>867</v>
      </c>
      <c r="K15" s="711"/>
    </row>
    <row r="16" spans="1:11" s="17" customFormat="1" ht="204.75" outlineLevel="1">
      <c r="A16" s="647" t="s">
        <v>312</v>
      </c>
      <c r="B16" s="644" t="s">
        <v>868</v>
      </c>
      <c r="C16" s="648" t="s">
        <v>2023</v>
      </c>
      <c r="D16" s="629"/>
      <c r="E16" s="720"/>
      <c r="F16" s="720"/>
      <c r="G16" s="720"/>
      <c r="H16" s="720"/>
      <c r="I16" s="643" t="s">
        <v>839</v>
      </c>
      <c r="K16" s="711"/>
    </row>
    <row r="17" spans="1:11" s="17" customFormat="1" ht="63" customHeight="1" outlineLevel="1">
      <c r="A17" s="649" t="s">
        <v>313</v>
      </c>
      <c r="B17" s="645" t="s">
        <v>1064</v>
      </c>
      <c r="C17" s="650"/>
      <c r="D17" s="629" t="s">
        <v>307</v>
      </c>
      <c r="E17" s="720">
        <v>1715.3856421901594</v>
      </c>
      <c r="F17" s="720">
        <v>355.44968606230509</v>
      </c>
      <c r="G17" s="720">
        <v>1359.9359561278543</v>
      </c>
      <c r="H17" s="720">
        <v>0</v>
      </c>
      <c r="I17" s="643" t="s">
        <v>1752</v>
      </c>
      <c r="K17" s="711"/>
    </row>
    <row r="18" spans="1:11" s="17" customFormat="1" ht="64.5" customHeight="1" outlineLevel="1">
      <c r="A18" s="651" t="s">
        <v>314</v>
      </c>
      <c r="B18" s="652" t="s">
        <v>1065</v>
      </c>
      <c r="C18" s="653"/>
      <c r="D18" s="623" t="s">
        <v>307</v>
      </c>
      <c r="E18" s="720">
        <v>1533.0717208754602</v>
      </c>
      <c r="F18" s="720">
        <v>285.5594921172206</v>
      </c>
      <c r="G18" s="720">
        <v>1247.5122287582396</v>
      </c>
      <c r="H18" s="720">
        <v>0</v>
      </c>
      <c r="I18" s="643" t="s">
        <v>1752</v>
      </c>
      <c r="K18" s="711"/>
    </row>
    <row r="19" spans="1:11" s="17" customFormat="1" ht="26.25" customHeight="1">
      <c r="A19" s="766" t="s">
        <v>1194</v>
      </c>
      <c r="B19" s="766"/>
      <c r="C19" s="766"/>
      <c r="D19" s="629"/>
      <c r="E19" s="720"/>
      <c r="F19" s="720"/>
      <c r="G19" s="720"/>
      <c r="H19" s="720"/>
      <c r="I19" s="643" t="s">
        <v>2002</v>
      </c>
      <c r="K19" s="711"/>
    </row>
    <row r="20" spans="1:11" s="17" customFormat="1" ht="69" customHeight="1" outlineLevel="1">
      <c r="A20" s="764" t="s">
        <v>1091</v>
      </c>
      <c r="B20" s="765"/>
      <c r="C20" s="765"/>
      <c r="D20" s="646"/>
      <c r="E20" s="748" t="s">
        <v>1103</v>
      </c>
      <c r="F20" s="749"/>
      <c r="G20" s="749"/>
      <c r="H20" s="719"/>
      <c r="I20" s="643" t="s">
        <v>1103</v>
      </c>
      <c r="K20" s="711"/>
    </row>
    <row r="21" spans="1:11" s="17" customFormat="1" ht="409.5" outlineLevel="1">
      <c r="A21" s="601" t="s">
        <v>12</v>
      </c>
      <c r="B21" s="644" t="s">
        <v>1024</v>
      </c>
      <c r="C21" s="600" t="s">
        <v>2024</v>
      </c>
      <c r="D21" s="629" t="s">
        <v>332</v>
      </c>
      <c r="E21" s="720">
        <v>3312.1371746889963</v>
      </c>
      <c r="F21" s="720">
        <v>311.59502528276772</v>
      </c>
      <c r="G21" s="720">
        <v>3000.5421494062284</v>
      </c>
      <c r="H21" s="720">
        <v>0</v>
      </c>
      <c r="I21" s="643" t="s">
        <v>2003</v>
      </c>
      <c r="K21" s="711"/>
    </row>
    <row r="22" spans="1:11" s="17" customFormat="1" ht="312.75" customHeight="1" outlineLevel="1">
      <c r="A22" s="601" t="s">
        <v>13</v>
      </c>
      <c r="B22" s="644" t="s">
        <v>962</v>
      </c>
      <c r="C22" s="600" t="s">
        <v>2025</v>
      </c>
      <c r="D22" s="629" t="s">
        <v>332</v>
      </c>
      <c r="E22" s="720">
        <v>4526.2139866255475</v>
      </c>
      <c r="F22" s="720">
        <v>324.02291084497659</v>
      </c>
      <c r="G22" s="720">
        <v>4202.1910757805708</v>
      </c>
      <c r="H22" s="720">
        <v>0</v>
      </c>
      <c r="I22" s="643" t="s">
        <v>2004</v>
      </c>
      <c r="K22" s="711"/>
    </row>
    <row r="23" spans="1:11" s="17" customFormat="1" ht="409.5" outlineLevel="1">
      <c r="A23" s="638" t="s">
        <v>14</v>
      </c>
      <c r="B23" s="654" t="s">
        <v>727</v>
      </c>
      <c r="C23" s="633" t="s">
        <v>2026</v>
      </c>
      <c r="D23" s="623" t="s">
        <v>332</v>
      </c>
      <c r="E23" s="720">
        <v>3320.5836882149379</v>
      </c>
      <c r="F23" s="720">
        <v>125.54859372164759</v>
      </c>
      <c r="G23" s="720">
        <v>3195.0350944932902</v>
      </c>
      <c r="H23" s="720">
        <v>0</v>
      </c>
      <c r="I23" s="643" t="s">
        <v>2005</v>
      </c>
      <c r="K23" s="711"/>
    </row>
    <row r="24" spans="1:11" s="17" customFormat="1" ht="107.25" customHeight="1" outlineLevel="1">
      <c r="A24" s="767" t="s">
        <v>2027</v>
      </c>
      <c r="B24" s="767"/>
      <c r="C24" s="767"/>
      <c r="D24" s="768"/>
      <c r="E24" s="720"/>
      <c r="F24" s="720"/>
      <c r="G24" s="720"/>
      <c r="H24" s="720"/>
      <c r="I24" s="643" t="s">
        <v>2002</v>
      </c>
      <c r="K24" s="711"/>
    </row>
    <row r="25" spans="1:11" s="7" customFormat="1" ht="26.25" customHeight="1">
      <c r="A25" s="742" t="s">
        <v>1195</v>
      </c>
      <c r="B25" s="743"/>
      <c r="C25" s="743"/>
      <c r="D25" s="655"/>
      <c r="E25" s="720"/>
      <c r="F25" s="720"/>
      <c r="G25" s="720"/>
      <c r="H25" s="720"/>
      <c r="I25" s="643" t="s">
        <v>2002</v>
      </c>
      <c r="K25" s="711"/>
    </row>
    <row r="26" spans="1:11" s="7" customFormat="1" ht="40.5" customHeight="1" outlineLevel="1">
      <c r="A26" s="769" t="s">
        <v>1095</v>
      </c>
      <c r="B26" s="770"/>
      <c r="C26" s="770"/>
      <c r="D26" s="770"/>
      <c r="E26" s="720"/>
      <c r="F26" s="720"/>
      <c r="G26" s="720"/>
      <c r="H26" s="720"/>
      <c r="I26" s="643" t="s">
        <v>2002</v>
      </c>
      <c r="K26" s="711"/>
    </row>
    <row r="27" spans="1:11" s="7" customFormat="1" ht="362.25" outlineLevel="1">
      <c r="A27" s="30" t="s">
        <v>15</v>
      </c>
      <c r="B27" s="599" t="s">
        <v>333</v>
      </c>
      <c r="C27" s="656" t="s">
        <v>2028</v>
      </c>
      <c r="D27" s="611"/>
      <c r="E27" s="720"/>
      <c r="F27" s="720"/>
      <c r="G27" s="720"/>
      <c r="H27" s="720"/>
      <c r="I27" s="643" t="s">
        <v>728</v>
      </c>
      <c r="K27" s="711"/>
    </row>
    <row r="28" spans="1:11" s="7" customFormat="1" ht="33.75" customHeight="1" outlineLevel="1">
      <c r="A28" s="24" t="s">
        <v>334</v>
      </c>
      <c r="B28" s="657" t="s">
        <v>1338</v>
      </c>
      <c r="C28" s="25"/>
      <c r="D28" s="612" t="s">
        <v>86</v>
      </c>
      <c r="E28" s="721">
        <v>160661.92799999999</v>
      </c>
      <c r="F28" s="720">
        <v>25745.752933926105</v>
      </c>
      <c r="G28" s="720">
        <v>134916.17506607389</v>
      </c>
      <c r="H28" s="720">
        <v>96397.16</v>
      </c>
      <c r="I28" s="643" t="s">
        <v>1751</v>
      </c>
      <c r="K28" s="711"/>
    </row>
    <row r="29" spans="1:11" s="7" customFormat="1" ht="31.15" customHeight="1" outlineLevel="1">
      <c r="A29" s="24" t="s">
        <v>335</v>
      </c>
      <c r="B29" s="657" t="s">
        <v>116</v>
      </c>
      <c r="C29" s="25"/>
      <c r="D29" s="612" t="s">
        <v>86</v>
      </c>
      <c r="E29" s="721">
        <v>174339.91</v>
      </c>
      <c r="F29" s="720">
        <v>27945.81</v>
      </c>
      <c r="G29" s="720">
        <v>146394.1</v>
      </c>
      <c r="H29" s="720">
        <v>104603.95</v>
      </c>
      <c r="I29" s="643" t="s">
        <v>1751</v>
      </c>
      <c r="K29" s="711"/>
    </row>
    <row r="30" spans="1:11" s="7" customFormat="1" ht="31.15" customHeight="1" outlineLevel="1">
      <c r="A30" s="24" t="s">
        <v>336</v>
      </c>
      <c r="B30" s="657" t="s">
        <v>1445</v>
      </c>
      <c r="C30" s="25"/>
      <c r="D30" s="612" t="s">
        <v>86</v>
      </c>
      <c r="E30" s="721">
        <v>191024.40333333332</v>
      </c>
      <c r="F30" s="720">
        <v>28197.53</v>
      </c>
      <c r="G30" s="720">
        <v>162826.87333333332</v>
      </c>
      <c r="H30" s="720">
        <v>114614.64</v>
      </c>
      <c r="I30" s="643" t="s">
        <v>1751</v>
      </c>
      <c r="K30" s="711"/>
    </row>
    <row r="31" spans="1:11" s="7" customFormat="1" ht="31.15" customHeight="1" outlineLevel="1">
      <c r="A31" s="24" t="s">
        <v>1340</v>
      </c>
      <c r="B31" s="657" t="s">
        <v>1339</v>
      </c>
      <c r="C31" s="25"/>
      <c r="D31" s="612" t="s">
        <v>86</v>
      </c>
      <c r="E31" s="721">
        <v>196180.75999999998</v>
      </c>
      <c r="F31" s="720">
        <v>28449.25</v>
      </c>
      <c r="G31" s="720">
        <v>167731.50999999998</v>
      </c>
      <c r="H31" s="720">
        <v>117708.46</v>
      </c>
      <c r="I31" s="643" t="s">
        <v>1751</v>
      </c>
      <c r="K31" s="711"/>
    </row>
    <row r="32" spans="1:11" s="7" customFormat="1" ht="31.15" customHeight="1" outlineLevel="1">
      <c r="A32" s="24" t="s">
        <v>1341</v>
      </c>
      <c r="B32" s="657" t="s">
        <v>1446</v>
      </c>
      <c r="C32" s="25"/>
      <c r="D32" s="612" t="s">
        <v>86</v>
      </c>
      <c r="E32" s="721">
        <v>296725.27499999997</v>
      </c>
      <c r="F32" s="720">
        <v>30295.02</v>
      </c>
      <c r="G32" s="720">
        <v>266430.25499999995</v>
      </c>
      <c r="H32" s="720">
        <v>178035.17</v>
      </c>
      <c r="I32" s="643" t="s">
        <v>1751</v>
      </c>
      <c r="K32" s="711"/>
    </row>
    <row r="33" spans="1:11" s="7" customFormat="1" ht="65.25" customHeight="1" outlineLevel="1">
      <c r="A33" s="30" t="s">
        <v>16</v>
      </c>
      <c r="B33" s="599" t="s">
        <v>893</v>
      </c>
      <c r="C33" s="656" t="s">
        <v>2029</v>
      </c>
      <c r="D33" s="611"/>
      <c r="E33" s="721"/>
      <c r="F33" s="720"/>
      <c r="G33" s="720"/>
      <c r="H33" s="720"/>
      <c r="I33" s="643" t="s">
        <v>728</v>
      </c>
      <c r="K33" s="711"/>
    </row>
    <row r="34" spans="1:11" s="7" customFormat="1" ht="32.25" customHeight="1" outlineLevel="1">
      <c r="A34" s="24" t="s">
        <v>337</v>
      </c>
      <c r="B34" s="657" t="s">
        <v>1338</v>
      </c>
      <c r="C34" s="25"/>
      <c r="D34" s="612" t="s">
        <v>86</v>
      </c>
      <c r="E34" s="721">
        <v>258621.95001734054</v>
      </c>
      <c r="F34" s="720">
        <v>97574.66</v>
      </c>
      <c r="G34" s="720">
        <v>161047.29001734054</v>
      </c>
      <c r="H34" s="720">
        <v>192249.23</v>
      </c>
      <c r="I34" s="643" t="s">
        <v>1751</v>
      </c>
      <c r="K34" s="711"/>
    </row>
    <row r="35" spans="1:11" s="7" customFormat="1" ht="31.15" customHeight="1" outlineLevel="1">
      <c r="A35" s="24" t="s">
        <v>338</v>
      </c>
      <c r="B35" s="657" t="s">
        <v>116</v>
      </c>
      <c r="C35" s="25"/>
      <c r="D35" s="612" t="s">
        <v>86</v>
      </c>
      <c r="E35" s="721">
        <v>272557.95</v>
      </c>
      <c r="F35" s="720">
        <v>97574.66</v>
      </c>
      <c r="G35" s="720">
        <v>174983.29</v>
      </c>
      <c r="H35" s="720">
        <v>211673.7</v>
      </c>
      <c r="I35" s="643" t="s">
        <v>1751</v>
      </c>
      <c r="K35" s="711"/>
    </row>
    <row r="36" spans="1:11" s="7" customFormat="1" ht="31.15" customHeight="1" outlineLevel="1">
      <c r="A36" s="24" t="s">
        <v>339</v>
      </c>
      <c r="B36" s="657" t="s">
        <v>1445</v>
      </c>
      <c r="C36" s="25"/>
      <c r="D36" s="612" t="s">
        <v>86</v>
      </c>
      <c r="E36" s="721">
        <v>287514.34742225893</v>
      </c>
      <c r="F36" s="720">
        <v>98167.200000000012</v>
      </c>
      <c r="G36" s="720">
        <v>189347.14742225892</v>
      </c>
      <c r="H36" s="720">
        <v>225084.45</v>
      </c>
      <c r="I36" s="643" t="s">
        <v>1751</v>
      </c>
      <c r="K36" s="711"/>
    </row>
    <row r="37" spans="1:11" s="7" customFormat="1" ht="31.15" customHeight="1" outlineLevel="1">
      <c r="A37" s="24" t="s">
        <v>1342</v>
      </c>
      <c r="B37" s="657" t="s">
        <v>1339</v>
      </c>
      <c r="C37" s="25"/>
      <c r="D37" s="612" t="s">
        <v>86</v>
      </c>
      <c r="E37" s="721">
        <v>297399.34999999998</v>
      </c>
      <c r="F37" s="720">
        <v>98167.200000000012</v>
      </c>
      <c r="G37" s="720">
        <v>199232.14999999997</v>
      </c>
      <c r="H37" s="720">
        <v>228837.42</v>
      </c>
      <c r="I37" s="643" t="s">
        <v>1751</v>
      </c>
      <c r="K37" s="711"/>
    </row>
    <row r="38" spans="1:11" s="7" customFormat="1" ht="42" customHeight="1" outlineLevel="1">
      <c r="A38" s="24" t="s">
        <v>1343</v>
      </c>
      <c r="B38" s="657" t="s">
        <v>1446</v>
      </c>
      <c r="C38" s="25"/>
      <c r="D38" s="612" t="s">
        <v>86</v>
      </c>
      <c r="E38" s="721">
        <v>366366.07</v>
      </c>
      <c r="F38" s="720">
        <v>98167.200000000012</v>
      </c>
      <c r="G38" s="720">
        <v>268198.87</v>
      </c>
      <c r="H38" s="720">
        <v>288297.09999999998</v>
      </c>
      <c r="I38" s="643" t="s">
        <v>2006</v>
      </c>
      <c r="K38" s="711"/>
    </row>
    <row r="39" spans="1:11" s="7" customFormat="1" ht="315" outlineLevel="1">
      <c r="A39" s="30" t="s">
        <v>17</v>
      </c>
      <c r="B39" s="599" t="s">
        <v>340</v>
      </c>
      <c r="C39" s="656" t="s">
        <v>2030</v>
      </c>
      <c r="D39" s="611"/>
      <c r="E39" s="721"/>
      <c r="F39" s="720"/>
      <c r="G39" s="720"/>
      <c r="H39" s="720"/>
      <c r="I39" s="643" t="s">
        <v>728</v>
      </c>
      <c r="K39" s="711"/>
    </row>
    <row r="40" spans="1:11" s="7" customFormat="1" ht="31.15" customHeight="1" outlineLevel="1">
      <c r="A40" s="24" t="s">
        <v>341</v>
      </c>
      <c r="B40" s="657" t="s">
        <v>1338</v>
      </c>
      <c r="C40" s="25"/>
      <c r="D40" s="612" t="s">
        <v>86</v>
      </c>
      <c r="E40" s="721">
        <v>191712.45</v>
      </c>
      <c r="F40" s="720">
        <v>33245.36096911315</v>
      </c>
      <c r="G40" s="720">
        <v>158467.08903088685</v>
      </c>
      <c r="H40" s="720">
        <v>115027.47</v>
      </c>
      <c r="I40" s="643" t="s">
        <v>1751</v>
      </c>
      <c r="K40" s="711"/>
    </row>
    <row r="41" spans="1:11" s="7" customFormat="1" ht="31.15" customHeight="1" outlineLevel="1">
      <c r="A41" s="24" t="s">
        <v>342</v>
      </c>
      <c r="B41" s="657" t="s">
        <v>116</v>
      </c>
      <c r="C41" s="25"/>
      <c r="D41" s="612" t="s">
        <v>86</v>
      </c>
      <c r="E41" s="721">
        <v>204261.82</v>
      </c>
      <c r="F41" s="720">
        <v>36880.85</v>
      </c>
      <c r="G41" s="720">
        <v>167380.97</v>
      </c>
      <c r="H41" s="720">
        <v>122557.09</v>
      </c>
      <c r="I41" s="643" t="s">
        <v>1751</v>
      </c>
      <c r="K41" s="711"/>
    </row>
    <row r="42" spans="1:11" s="7" customFormat="1" ht="31.15" customHeight="1" outlineLevel="1">
      <c r="A42" s="24" t="s">
        <v>343</v>
      </c>
      <c r="B42" s="657" t="s">
        <v>1445</v>
      </c>
      <c r="C42" s="25"/>
      <c r="D42" s="612" t="s">
        <v>86</v>
      </c>
      <c r="E42" s="721">
        <v>220236.66749999998</v>
      </c>
      <c r="F42" s="720">
        <v>37103.205000000002</v>
      </c>
      <c r="G42" s="720">
        <v>183133.46249999997</v>
      </c>
      <c r="H42" s="720">
        <v>132142</v>
      </c>
      <c r="I42" s="643" t="s">
        <v>1751</v>
      </c>
      <c r="K42" s="711"/>
    </row>
    <row r="43" spans="1:11" s="7" customFormat="1" ht="31.15" customHeight="1" outlineLevel="1">
      <c r="A43" s="24" t="s">
        <v>1344</v>
      </c>
      <c r="B43" s="657" t="s">
        <v>1339</v>
      </c>
      <c r="C43" s="25"/>
      <c r="D43" s="612" t="s">
        <v>86</v>
      </c>
      <c r="E43" s="721">
        <v>222853.16000000003</v>
      </c>
      <c r="F43" s="720">
        <v>37325.56</v>
      </c>
      <c r="G43" s="720">
        <v>185527.60000000003</v>
      </c>
      <c r="H43" s="720">
        <v>133711.9</v>
      </c>
      <c r="I43" s="643" t="s">
        <v>1751</v>
      </c>
      <c r="K43" s="711"/>
    </row>
    <row r="44" spans="1:11" s="7" customFormat="1" ht="33" customHeight="1" outlineLevel="1">
      <c r="A44" s="24" t="s">
        <v>1345</v>
      </c>
      <c r="B44" s="657" t="s">
        <v>1446</v>
      </c>
      <c r="C44" s="25"/>
      <c r="D44" s="612" t="s">
        <v>86</v>
      </c>
      <c r="E44" s="721">
        <v>319945.5</v>
      </c>
      <c r="F44" s="720">
        <v>39112.1</v>
      </c>
      <c r="G44" s="720">
        <v>280833.40000000002</v>
      </c>
      <c r="H44" s="720">
        <v>191967.3</v>
      </c>
      <c r="I44" s="643" t="s">
        <v>1751</v>
      </c>
      <c r="K44" s="711"/>
    </row>
    <row r="45" spans="1:11" s="7" customFormat="1" ht="23.25" customHeight="1" outlineLevel="1">
      <c r="A45" s="30" t="s">
        <v>31</v>
      </c>
      <c r="B45" s="737" t="s">
        <v>345</v>
      </c>
      <c r="C45" s="738"/>
      <c r="D45" s="613"/>
      <c r="E45" s="721"/>
      <c r="F45" s="720"/>
      <c r="G45" s="720"/>
      <c r="H45" s="720"/>
      <c r="I45" s="643" t="s">
        <v>2002</v>
      </c>
      <c r="K45" s="711"/>
    </row>
    <row r="46" spans="1:11" s="7" customFormat="1" ht="110.25" outlineLevel="1">
      <c r="A46" s="24" t="s">
        <v>114</v>
      </c>
      <c r="B46" s="27" t="s">
        <v>346</v>
      </c>
      <c r="C46" s="734" t="s">
        <v>964</v>
      </c>
      <c r="D46" s="612" t="s">
        <v>347</v>
      </c>
      <c r="E46" s="721">
        <v>4028.4224563670323</v>
      </c>
      <c r="F46" s="720">
        <v>0</v>
      </c>
      <c r="G46" s="720">
        <v>4028.4224563670323</v>
      </c>
      <c r="H46" s="720">
        <v>0</v>
      </c>
      <c r="I46" s="643" t="s">
        <v>2002</v>
      </c>
      <c r="K46" s="711"/>
    </row>
    <row r="47" spans="1:11" s="7" customFormat="1" ht="110.25" outlineLevel="1">
      <c r="A47" s="24" t="s">
        <v>115</v>
      </c>
      <c r="B47" s="27" t="s">
        <v>348</v>
      </c>
      <c r="C47" s="735"/>
      <c r="D47" s="612" t="s">
        <v>347</v>
      </c>
      <c r="E47" s="721">
        <v>8292.5885961465065</v>
      </c>
      <c r="F47" s="720">
        <v>0</v>
      </c>
      <c r="G47" s="720">
        <v>8292.5885961465065</v>
      </c>
      <c r="H47" s="720">
        <v>0</v>
      </c>
      <c r="I47" s="643" t="s">
        <v>2002</v>
      </c>
      <c r="K47" s="711"/>
    </row>
    <row r="48" spans="1:11" s="7" customFormat="1" ht="110.25" outlineLevel="1">
      <c r="A48" s="24" t="s">
        <v>1075</v>
      </c>
      <c r="B48" s="27" t="s">
        <v>350</v>
      </c>
      <c r="C48" s="735"/>
      <c r="D48" s="612" t="s">
        <v>347</v>
      </c>
      <c r="E48" s="721">
        <v>12113.212668958498</v>
      </c>
      <c r="F48" s="720">
        <v>0</v>
      </c>
      <c r="G48" s="720">
        <v>12113.212668958498</v>
      </c>
      <c r="H48" s="720">
        <v>0</v>
      </c>
      <c r="I48" s="643" t="s">
        <v>2002</v>
      </c>
      <c r="K48" s="711"/>
    </row>
    <row r="49" spans="1:11" s="7" customFormat="1" ht="110.25" outlineLevel="1">
      <c r="A49" s="24" t="s">
        <v>1076</v>
      </c>
      <c r="B49" s="27" t="s">
        <v>352</v>
      </c>
      <c r="C49" s="735"/>
      <c r="D49" s="612" t="s">
        <v>347</v>
      </c>
      <c r="E49" s="721">
        <v>15906.607988063277</v>
      </c>
      <c r="F49" s="720">
        <v>0</v>
      </c>
      <c r="G49" s="720">
        <v>15906.607988063277</v>
      </c>
      <c r="H49" s="720">
        <v>0</v>
      </c>
      <c r="I49" s="643" t="s">
        <v>2002</v>
      </c>
      <c r="K49" s="711"/>
    </row>
    <row r="50" spans="1:11" s="7" customFormat="1" ht="110.25" outlineLevel="1">
      <c r="A50" s="24" t="s">
        <v>1077</v>
      </c>
      <c r="B50" s="27" t="s">
        <v>354</v>
      </c>
      <c r="C50" s="735"/>
      <c r="D50" s="612" t="s">
        <v>347</v>
      </c>
      <c r="E50" s="721">
        <v>19717.916960922801</v>
      </c>
      <c r="F50" s="720">
        <v>0</v>
      </c>
      <c r="G50" s="720">
        <v>19717.916960922801</v>
      </c>
      <c r="H50" s="720">
        <v>0</v>
      </c>
      <c r="I50" s="643" t="s">
        <v>2002</v>
      </c>
      <c r="K50" s="711"/>
    </row>
    <row r="51" spans="1:11" s="7" customFormat="1" ht="110.25" outlineLevel="1">
      <c r="A51" s="24" t="s">
        <v>1078</v>
      </c>
      <c r="B51" s="27" t="s">
        <v>356</v>
      </c>
      <c r="C51" s="735"/>
      <c r="D51" s="612" t="s">
        <v>347</v>
      </c>
      <c r="E51" s="721">
        <v>23511.312280027581</v>
      </c>
      <c r="F51" s="720">
        <v>0</v>
      </c>
      <c r="G51" s="720">
        <v>23511.312280027581</v>
      </c>
      <c r="H51" s="720">
        <v>0</v>
      </c>
      <c r="I51" s="643" t="s">
        <v>2002</v>
      </c>
      <c r="K51" s="711"/>
    </row>
    <row r="52" spans="1:11" s="7" customFormat="1" ht="110.25" outlineLevel="1">
      <c r="A52" s="24" t="s">
        <v>1079</v>
      </c>
      <c r="B52" s="27" t="s">
        <v>358</v>
      </c>
      <c r="C52" s="735"/>
      <c r="D52" s="612" t="s">
        <v>347</v>
      </c>
      <c r="E52" s="721">
        <v>27322.621252887104</v>
      </c>
      <c r="F52" s="720">
        <v>0</v>
      </c>
      <c r="G52" s="720">
        <v>27322.621252887104</v>
      </c>
      <c r="H52" s="720">
        <v>0</v>
      </c>
      <c r="I52" s="643" t="s">
        <v>2002</v>
      </c>
      <c r="K52" s="711"/>
    </row>
    <row r="53" spans="1:11" s="7" customFormat="1" ht="93.6" customHeight="1" outlineLevel="1">
      <c r="A53" s="24" t="s">
        <v>1080</v>
      </c>
      <c r="B53" s="27" t="s">
        <v>360</v>
      </c>
      <c r="C53" s="736"/>
      <c r="D53" s="612" t="s">
        <v>347</v>
      </c>
      <c r="E53" s="721">
        <v>31120.315848893024</v>
      </c>
      <c r="F53" s="720">
        <v>0</v>
      </c>
      <c r="G53" s="720">
        <v>31120.315848893024</v>
      </c>
      <c r="H53" s="720">
        <v>0</v>
      </c>
      <c r="I53" s="643" t="s">
        <v>2002</v>
      </c>
      <c r="K53" s="711"/>
    </row>
    <row r="54" spans="1:11" s="7" customFormat="1" ht="24" customHeight="1" outlineLevel="1">
      <c r="A54" s="30" t="s">
        <v>32</v>
      </c>
      <c r="B54" s="737" t="s">
        <v>361</v>
      </c>
      <c r="C54" s="738"/>
      <c r="D54" s="613"/>
      <c r="E54" s="721"/>
      <c r="F54" s="720"/>
      <c r="G54" s="720"/>
      <c r="H54" s="720"/>
      <c r="I54" s="643" t="s">
        <v>2002</v>
      </c>
      <c r="K54" s="711"/>
    </row>
    <row r="55" spans="1:11" s="7" customFormat="1" ht="93.6" customHeight="1" outlineLevel="1">
      <c r="A55" s="24" t="s">
        <v>136</v>
      </c>
      <c r="B55" s="27" t="s">
        <v>346</v>
      </c>
      <c r="C55" s="734" t="s">
        <v>965</v>
      </c>
      <c r="D55" s="612" t="s">
        <v>347</v>
      </c>
      <c r="E55" s="721">
        <v>4153.101486500057</v>
      </c>
      <c r="F55" s="720">
        <v>0</v>
      </c>
      <c r="G55" s="720">
        <v>4153.101486500057</v>
      </c>
      <c r="H55" s="720">
        <v>0</v>
      </c>
      <c r="I55" s="643" t="s">
        <v>2002</v>
      </c>
      <c r="K55" s="711"/>
    </row>
    <row r="56" spans="1:11" s="7" customFormat="1" ht="93.6" customHeight="1" outlineLevel="1">
      <c r="A56" s="24" t="s">
        <v>137</v>
      </c>
      <c r="B56" s="27" t="s">
        <v>348</v>
      </c>
      <c r="C56" s="735"/>
      <c r="D56" s="612" t="s">
        <v>347</v>
      </c>
      <c r="E56" s="721">
        <v>5795.4252627350688</v>
      </c>
      <c r="F56" s="720">
        <v>0</v>
      </c>
      <c r="G56" s="720">
        <v>5795.4252627350688</v>
      </c>
      <c r="H56" s="720">
        <v>0</v>
      </c>
      <c r="I56" s="643" t="s">
        <v>2002</v>
      </c>
      <c r="K56" s="711"/>
    </row>
    <row r="57" spans="1:11" s="7" customFormat="1" ht="93.6" customHeight="1" outlineLevel="1">
      <c r="A57" s="24" t="s">
        <v>349</v>
      </c>
      <c r="B57" s="27" t="s">
        <v>350</v>
      </c>
      <c r="C57" s="735"/>
      <c r="D57" s="612" t="s">
        <v>347</v>
      </c>
      <c r="E57" s="721">
        <v>7803.1875755668771</v>
      </c>
      <c r="F57" s="720">
        <v>0</v>
      </c>
      <c r="G57" s="720">
        <v>7803.1875755668771</v>
      </c>
      <c r="H57" s="720">
        <v>0</v>
      </c>
      <c r="I57" s="643" t="s">
        <v>2002</v>
      </c>
      <c r="K57" s="711"/>
    </row>
    <row r="58" spans="1:11" s="7" customFormat="1" ht="93.6" customHeight="1" outlineLevel="1">
      <c r="A58" s="24" t="s">
        <v>351</v>
      </c>
      <c r="B58" s="27" t="s">
        <v>352</v>
      </c>
      <c r="C58" s="735"/>
      <c r="D58" s="612" t="s">
        <v>347</v>
      </c>
      <c r="E58" s="721">
        <v>9454.8264517543557</v>
      </c>
      <c r="F58" s="720">
        <v>0</v>
      </c>
      <c r="G58" s="720">
        <v>9454.8264517543557</v>
      </c>
      <c r="H58" s="720">
        <v>0</v>
      </c>
      <c r="I58" s="643" t="s">
        <v>2002</v>
      </c>
      <c r="K58" s="711"/>
    </row>
    <row r="59" spans="1:11" s="7" customFormat="1" ht="93.6" customHeight="1" outlineLevel="1">
      <c r="A59" s="24" t="s">
        <v>353</v>
      </c>
      <c r="B59" s="27" t="s">
        <v>354</v>
      </c>
      <c r="C59" s="735"/>
      <c r="D59" s="612" t="s">
        <v>347</v>
      </c>
      <c r="E59" s="721">
        <v>13081.983064015103</v>
      </c>
      <c r="F59" s="720">
        <v>0</v>
      </c>
      <c r="G59" s="720">
        <v>13081.983064015103</v>
      </c>
      <c r="H59" s="720">
        <v>0</v>
      </c>
      <c r="I59" s="643" t="s">
        <v>2002</v>
      </c>
      <c r="K59" s="711"/>
    </row>
    <row r="60" spans="1:11" s="7" customFormat="1" ht="93.6" customHeight="1" outlineLevel="1">
      <c r="A60" s="24" t="s">
        <v>355</v>
      </c>
      <c r="B60" s="27" t="s">
        <v>365</v>
      </c>
      <c r="C60" s="735"/>
      <c r="D60" s="612" t="s">
        <v>347</v>
      </c>
      <c r="E60" s="721">
        <v>14798.827639869853</v>
      </c>
      <c r="F60" s="720">
        <v>0</v>
      </c>
      <c r="G60" s="720">
        <v>14798.827639869853</v>
      </c>
      <c r="H60" s="720">
        <v>0</v>
      </c>
      <c r="I60" s="643" t="s">
        <v>2002</v>
      </c>
      <c r="K60" s="711"/>
    </row>
    <row r="61" spans="1:11" s="7" customFormat="1" ht="93.6" customHeight="1" outlineLevel="1">
      <c r="A61" s="24" t="s">
        <v>357</v>
      </c>
      <c r="B61" s="27" t="s">
        <v>358</v>
      </c>
      <c r="C61" s="735"/>
      <c r="D61" s="612" t="s">
        <v>347</v>
      </c>
      <c r="E61" s="721">
        <v>16774.345375943121</v>
      </c>
      <c r="F61" s="720">
        <v>0</v>
      </c>
      <c r="G61" s="720">
        <v>16774.345375943121</v>
      </c>
      <c r="H61" s="720">
        <v>0</v>
      </c>
      <c r="I61" s="643" t="s">
        <v>2002</v>
      </c>
      <c r="K61" s="711"/>
    </row>
    <row r="62" spans="1:11" s="7" customFormat="1" ht="93.6" customHeight="1" outlineLevel="1">
      <c r="A62" s="24" t="s">
        <v>359</v>
      </c>
      <c r="B62" s="27" t="s">
        <v>360</v>
      </c>
      <c r="C62" s="736"/>
      <c r="D62" s="612" t="s">
        <v>347</v>
      </c>
      <c r="E62" s="721">
        <v>18416.669152178132</v>
      </c>
      <c r="F62" s="720">
        <v>0</v>
      </c>
      <c r="G62" s="720">
        <v>18416.669152178132</v>
      </c>
      <c r="H62" s="720">
        <v>0</v>
      </c>
      <c r="I62" s="643" t="s">
        <v>2002</v>
      </c>
      <c r="K62" s="711"/>
    </row>
    <row r="63" spans="1:11" s="7" customFormat="1" ht="27" customHeight="1" outlineLevel="1">
      <c r="A63" s="30" t="s">
        <v>33</v>
      </c>
      <c r="B63" s="737" t="s">
        <v>368</v>
      </c>
      <c r="C63" s="738"/>
      <c r="D63" s="614"/>
      <c r="E63" s="721"/>
      <c r="F63" s="720"/>
      <c r="G63" s="720"/>
      <c r="H63" s="720"/>
      <c r="I63" s="643" t="s">
        <v>2002</v>
      </c>
      <c r="K63" s="711"/>
    </row>
    <row r="64" spans="1:11" s="7" customFormat="1" ht="93.6" customHeight="1" outlineLevel="1">
      <c r="A64" s="24" t="s">
        <v>141</v>
      </c>
      <c r="B64" s="27" t="s">
        <v>346</v>
      </c>
      <c r="C64" s="734" t="s">
        <v>966</v>
      </c>
      <c r="D64" s="612" t="s">
        <v>347</v>
      </c>
      <c r="E64" s="721">
        <v>5975.9948925828976</v>
      </c>
      <c r="F64" s="720">
        <v>0</v>
      </c>
      <c r="G64" s="720">
        <v>5975.9948925828976</v>
      </c>
      <c r="H64" s="720">
        <v>0</v>
      </c>
      <c r="I64" s="643" t="s">
        <v>2002</v>
      </c>
      <c r="K64" s="711"/>
    </row>
    <row r="65" spans="1:11" s="7" customFormat="1" ht="93.6" customHeight="1" outlineLevel="1">
      <c r="A65" s="24" t="s">
        <v>142</v>
      </c>
      <c r="B65" s="27" t="s">
        <v>348</v>
      </c>
      <c r="C65" s="735"/>
      <c r="D65" s="612" t="s">
        <v>347</v>
      </c>
      <c r="E65" s="721">
        <v>10202.900632552502</v>
      </c>
      <c r="F65" s="720">
        <v>0</v>
      </c>
      <c r="G65" s="720">
        <v>10202.900632552502</v>
      </c>
      <c r="H65" s="720">
        <v>0</v>
      </c>
      <c r="I65" s="643" t="s">
        <v>2002</v>
      </c>
      <c r="K65" s="711"/>
    </row>
    <row r="66" spans="1:11" s="7" customFormat="1" ht="93.6" customHeight="1" outlineLevel="1">
      <c r="A66" s="24" t="s">
        <v>143</v>
      </c>
      <c r="B66" s="27" t="s">
        <v>350</v>
      </c>
      <c r="C66" s="735"/>
      <c r="D66" s="612" t="s">
        <v>347</v>
      </c>
      <c r="E66" s="721">
        <v>14429.806372522109</v>
      </c>
      <c r="F66" s="720">
        <v>0</v>
      </c>
      <c r="G66" s="720">
        <v>14429.806372522109</v>
      </c>
      <c r="H66" s="720">
        <v>0</v>
      </c>
      <c r="I66" s="643" t="s">
        <v>2002</v>
      </c>
      <c r="K66" s="711"/>
    </row>
    <row r="67" spans="1:11" s="7" customFormat="1" ht="93.6" customHeight="1" outlineLevel="1">
      <c r="A67" s="24" t="s">
        <v>362</v>
      </c>
      <c r="B67" s="27" t="s">
        <v>352</v>
      </c>
      <c r="C67" s="735"/>
      <c r="D67" s="612" t="s">
        <v>347</v>
      </c>
      <c r="E67" s="721">
        <v>18638.081912586778</v>
      </c>
      <c r="F67" s="720">
        <v>0</v>
      </c>
      <c r="G67" s="720">
        <v>18638.081912586778</v>
      </c>
      <c r="H67" s="720">
        <v>0</v>
      </c>
      <c r="I67" s="643" t="s">
        <v>2002</v>
      </c>
      <c r="K67" s="711"/>
    </row>
    <row r="68" spans="1:11" s="7" customFormat="1" ht="93.6" customHeight="1" outlineLevel="1">
      <c r="A68" s="24" t="s">
        <v>363</v>
      </c>
      <c r="B68" s="27" t="s">
        <v>354</v>
      </c>
      <c r="C68" s="735"/>
      <c r="D68" s="612" t="s">
        <v>347</v>
      </c>
      <c r="E68" s="721">
        <v>22828.443798896704</v>
      </c>
      <c r="F68" s="720">
        <v>0</v>
      </c>
      <c r="G68" s="720">
        <v>22828.443798896704</v>
      </c>
      <c r="H68" s="720">
        <v>0</v>
      </c>
      <c r="I68" s="643" t="s">
        <v>2002</v>
      </c>
      <c r="K68" s="711"/>
    </row>
    <row r="69" spans="1:11" s="7" customFormat="1" ht="93.6" customHeight="1" outlineLevel="1">
      <c r="A69" s="24" t="s">
        <v>364</v>
      </c>
      <c r="B69" s="27" t="s">
        <v>365</v>
      </c>
      <c r="C69" s="735"/>
      <c r="D69" s="612" t="s">
        <v>347</v>
      </c>
      <c r="E69" s="721">
        <v>27041.018615862515</v>
      </c>
      <c r="F69" s="720">
        <v>0</v>
      </c>
      <c r="G69" s="720">
        <v>27041.018615862515</v>
      </c>
      <c r="H69" s="720">
        <v>0</v>
      </c>
      <c r="I69" s="643" t="s">
        <v>2002</v>
      </c>
      <c r="K69" s="711"/>
    </row>
    <row r="70" spans="1:11" s="7" customFormat="1" ht="93.6" customHeight="1" outlineLevel="1">
      <c r="A70" s="24" t="s">
        <v>366</v>
      </c>
      <c r="B70" s="27" t="s">
        <v>358</v>
      </c>
      <c r="C70" s="735"/>
      <c r="D70" s="612" t="s">
        <v>347</v>
      </c>
      <c r="E70" s="721">
        <v>31263.625078930982</v>
      </c>
      <c r="F70" s="720">
        <v>0</v>
      </c>
      <c r="G70" s="720">
        <v>31263.625078930982</v>
      </c>
      <c r="H70" s="720">
        <v>0</v>
      </c>
      <c r="I70" s="643" t="s">
        <v>2002</v>
      </c>
      <c r="K70" s="711"/>
    </row>
    <row r="71" spans="1:11" s="7" customFormat="1" ht="94.15" customHeight="1" outlineLevel="1">
      <c r="A71" s="24" t="s">
        <v>367</v>
      </c>
      <c r="B71" s="28" t="s">
        <v>360</v>
      </c>
      <c r="C71" s="736"/>
      <c r="D71" s="615" t="s">
        <v>347</v>
      </c>
      <c r="E71" s="721">
        <v>35471.900618995656</v>
      </c>
      <c r="F71" s="720">
        <v>0</v>
      </c>
      <c r="G71" s="720">
        <v>35471.900618995656</v>
      </c>
      <c r="H71" s="720">
        <v>0</v>
      </c>
      <c r="I71" s="643" t="s">
        <v>2002</v>
      </c>
      <c r="K71" s="711"/>
    </row>
    <row r="72" spans="1:11" s="7" customFormat="1" ht="94.15" customHeight="1" outlineLevel="1">
      <c r="A72" s="658" t="s">
        <v>1101</v>
      </c>
      <c r="B72" s="177" t="s">
        <v>1099</v>
      </c>
      <c r="C72" s="659" t="s">
        <v>1100</v>
      </c>
      <c r="D72" s="660" t="s">
        <v>369</v>
      </c>
      <c r="E72" s="721">
        <v>360.54452639099958</v>
      </c>
      <c r="F72" s="720">
        <v>0</v>
      </c>
      <c r="G72" s="720">
        <v>360.54452639099958</v>
      </c>
      <c r="H72" s="720">
        <v>0</v>
      </c>
      <c r="I72" s="643" t="s">
        <v>1102</v>
      </c>
      <c r="K72" s="711"/>
    </row>
    <row r="73" spans="1:11" s="7" customFormat="1" ht="92.25" customHeight="1" outlineLevel="1">
      <c r="A73" s="739" t="s">
        <v>2031</v>
      </c>
      <c r="B73" s="740"/>
      <c r="C73" s="740"/>
      <c r="D73" s="741"/>
      <c r="E73" s="720"/>
      <c r="F73" s="720"/>
      <c r="G73" s="720"/>
      <c r="H73" s="720"/>
      <c r="I73" s="643" t="s">
        <v>2002</v>
      </c>
      <c r="K73" s="711"/>
    </row>
    <row r="74" spans="1:11" s="7" customFormat="1" ht="42.75" customHeight="1">
      <c r="A74" s="742" t="s">
        <v>1092</v>
      </c>
      <c r="B74" s="743"/>
      <c r="C74" s="743"/>
      <c r="D74" s="661"/>
      <c r="E74" s="720"/>
      <c r="F74" s="720"/>
      <c r="G74" s="720"/>
      <c r="H74" s="720"/>
      <c r="I74" s="643" t="s">
        <v>2002</v>
      </c>
      <c r="K74" s="711"/>
    </row>
    <row r="75" spans="1:11" s="7" customFormat="1" ht="28.5" customHeight="1" outlineLevel="1">
      <c r="A75" s="732" t="s">
        <v>841</v>
      </c>
      <c r="B75" s="733"/>
      <c r="C75" s="733"/>
      <c r="D75" s="662"/>
      <c r="E75" s="720"/>
      <c r="F75" s="720"/>
      <c r="G75" s="720"/>
      <c r="H75" s="720"/>
      <c r="I75" s="643" t="s">
        <v>2002</v>
      </c>
      <c r="K75" s="711"/>
    </row>
    <row r="76" spans="1:11" s="7" customFormat="1" ht="44.25" customHeight="1" outlineLevel="1">
      <c r="A76" s="194" t="s">
        <v>372</v>
      </c>
      <c r="B76" s="12" t="s">
        <v>1447</v>
      </c>
      <c r="C76" s="663" t="s">
        <v>1448</v>
      </c>
      <c r="D76" s="618" t="s">
        <v>156</v>
      </c>
      <c r="E76" s="720">
        <v>2757.5520000000001</v>
      </c>
      <c r="F76" s="720">
        <v>2757.5520000000001</v>
      </c>
      <c r="G76" s="720">
        <v>0</v>
      </c>
      <c r="H76" s="720"/>
      <c r="I76" s="643" t="s">
        <v>2002</v>
      </c>
      <c r="K76" s="711"/>
    </row>
    <row r="77" spans="1:11" s="7" customFormat="1" ht="57.75" customHeight="1" outlineLevel="1">
      <c r="A77" s="50" t="s">
        <v>373</v>
      </c>
      <c r="B77" s="25" t="s">
        <v>891</v>
      </c>
      <c r="C77" s="25" t="s">
        <v>892</v>
      </c>
      <c r="D77" s="612" t="s">
        <v>370</v>
      </c>
      <c r="E77" s="750" t="s">
        <v>1570</v>
      </c>
      <c r="F77" s="751"/>
      <c r="G77" s="752"/>
      <c r="H77" s="720"/>
      <c r="I77" s="643" t="s">
        <v>1224</v>
      </c>
      <c r="K77" s="711"/>
    </row>
    <row r="78" spans="1:11" s="7" customFormat="1" ht="57.75" customHeight="1" outlineLevel="1">
      <c r="A78" s="50" t="s">
        <v>2144</v>
      </c>
      <c r="B78" s="25" t="s">
        <v>2145</v>
      </c>
      <c r="C78" s="25" t="s">
        <v>2146</v>
      </c>
      <c r="D78" s="612" t="s">
        <v>2147</v>
      </c>
      <c r="E78" s="720" t="s">
        <v>2143</v>
      </c>
      <c r="F78" s="720"/>
      <c r="G78" s="720" t="s">
        <v>2143</v>
      </c>
      <c r="H78" s="720"/>
      <c r="I78" s="718" t="s">
        <v>2148</v>
      </c>
      <c r="K78" s="711"/>
    </row>
    <row r="79" spans="1:11" s="7" customFormat="1" ht="57.75" customHeight="1" outlineLevel="1">
      <c r="A79" s="50" t="s">
        <v>2149</v>
      </c>
      <c r="B79" s="25" t="s">
        <v>2150</v>
      </c>
      <c r="C79" s="25" t="s">
        <v>2151</v>
      </c>
      <c r="D79" s="612" t="s">
        <v>48</v>
      </c>
      <c r="E79" s="720" t="s">
        <v>2143</v>
      </c>
      <c r="F79" s="720"/>
      <c r="G79" s="720" t="s">
        <v>2143</v>
      </c>
      <c r="H79" s="720"/>
      <c r="I79" s="718" t="s">
        <v>2148</v>
      </c>
      <c r="K79" s="711"/>
    </row>
    <row r="80" spans="1:11" s="7" customFormat="1" ht="98.25" customHeight="1" outlineLevel="1">
      <c r="A80" s="50" t="s">
        <v>374</v>
      </c>
      <c r="B80" s="25" t="s">
        <v>1535</v>
      </c>
      <c r="C80" s="25" t="s">
        <v>1346</v>
      </c>
      <c r="D80" s="612" t="s">
        <v>889</v>
      </c>
      <c r="E80" s="750" t="s">
        <v>1570</v>
      </c>
      <c r="F80" s="751"/>
      <c r="G80" s="752"/>
      <c r="H80" s="727"/>
      <c r="I80" s="643" t="s">
        <v>1158</v>
      </c>
      <c r="K80" s="711"/>
    </row>
    <row r="81" spans="1:11" s="7" customFormat="1" ht="105" customHeight="1" outlineLevel="1">
      <c r="A81" s="50" t="s">
        <v>375</v>
      </c>
      <c r="B81" s="25" t="s">
        <v>739</v>
      </c>
      <c r="C81" s="188" t="s">
        <v>2032</v>
      </c>
      <c r="D81" s="612" t="s">
        <v>371</v>
      </c>
      <c r="E81" s="750" t="s">
        <v>1570</v>
      </c>
      <c r="F81" s="751"/>
      <c r="G81" s="752"/>
      <c r="H81" s="727"/>
      <c r="I81" s="643" t="s">
        <v>1224</v>
      </c>
      <c r="K81" s="711"/>
    </row>
    <row r="82" spans="1:11" s="7" customFormat="1" ht="80.25" customHeight="1" outlineLevel="1">
      <c r="A82" s="50" t="s">
        <v>1130</v>
      </c>
      <c r="B82" s="25" t="s">
        <v>1177</v>
      </c>
      <c r="C82" s="25" t="s">
        <v>1176</v>
      </c>
      <c r="D82" s="612" t="s">
        <v>48</v>
      </c>
      <c r="E82" s="720">
        <v>705.6</v>
      </c>
      <c r="F82" s="720">
        <v>705.6</v>
      </c>
      <c r="G82" s="720">
        <v>0</v>
      </c>
      <c r="H82" s="720"/>
      <c r="I82" s="643" t="s">
        <v>1175</v>
      </c>
      <c r="K82" s="711"/>
    </row>
    <row r="83" spans="1:11" s="7" customFormat="1" ht="81" customHeight="1" outlineLevel="1">
      <c r="A83" s="50" t="s">
        <v>1131</v>
      </c>
      <c r="B83" s="25" t="s">
        <v>1178</v>
      </c>
      <c r="C83" s="25" t="s">
        <v>1179</v>
      </c>
      <c r="D83" s="612" t="s">
        <v>48</v>
      </c>
      <c r="E83" s="720">
        <v>1411.2</v>
      </c>
      <c r="F83" s="720">
        <v>1411.2</v>
      </c>
      <c r="G83" s="720">
        <v>0</v>
      </c>
      <c r="H83" s="720"/>
      <c r="I83" s="643" t="s">
        <v>1175</v>
      </c>
      <c r="K83" s="711"/>
    </row>
    <row r="84" spans="1:11" s="7" customFormat="1" ht="84" customHeight="1" outlineLevel="1">
      <c r="A84" s="50" t="s">
        <v>1162</v>
      </c>
      <c r="B84" s="25" t="s">
        <v>1180</v>
      </c>
      <c r="C84" s="25" t="s">
        <v>1181</v>
      </c>
      <c r="D84" s="612" t="s">
        <v>48</v>
      </c>
      <c r="E84" s="720">
        <v>2956.7999999999997</v>
      </c>
      <c r="F84" s="720">
        <v>2956.7999999999997</v>
      </c>
      <c r="G84" s="720">
        <v>0</v>
      </c>
      <c r="H84" s="720"/>
      <c r="I84" s="643" t="s">
        <v>1175</v>
      </c>
      <c r="K84" s="711"/>
    </row>
    <row r="85" spans="1:11" s="7" customFormat="1" ht="70.5" customHeight="1" outlineLevel="1">
      <c r="A85" s="50" t="s">
        <v>1163</v>
      </c>
      <c r="B85" s="25" t="s">
        <v>1182</v>
      </c>
      <c r="C85" s="25" t="s">
        <v>1183</v>
      </c>
      <c r="D85" s="612" t="s">
        <v>48</v>
      </c>
      <c r="E85" s="720">
        <v>4502.3999999999996</v>
      </c>
      <c r="F85" s="720">
        <v>4502.3999999999996</v>
      </c>
      <c r="G85" s="720">
        <v>0</v>
      </c>
      <c r="H85" s="720"/>
      <c r="I85" s="643" t="s">
        <v>1175</v>
      </c>
      <c r="K85" s="711"/>
    </row>
    <row r="86" spans="1:11" s="7" customFormat="1" ht="72" customHeight="1" outlineLevel="1">
      <c r="A86" s="664" t="s">
        <v>1452</v>
      </c>
      <c r="B86" s="600" t="s">
        <v>1449</v>
      </c>
      <c r="C86" s="12" t="s">
        <v>1451</v>
      </c>
      <c r="D86" s="618" t="s">
        <v>1450</v>
      </c>
      <c r="E86" s="720">
        <v>54990.6</v>
      </c>
      <c r="F86" s="720">
        <v>54990.6</v>
      </c>
      <c r="G86" s="720">
        <v>0</v>
      </c>
      <c r="H86" s="720"/>
      <c r="I86" s="643" t="s">
        <v>1563</v>
      </c>
      <c r="K86" s="711"/>
    </row>
    <row r="87" spans="1:11" s="7" customFormat="1" ht="63.75" customHeight="1" outlineLevel="1">
      <c r="A87" s="50" t="s">
        <v>1457</v>
      </c>
      <c r="B87" s="12" t="s">
        <v>1453</v>
      </c>
      <c r="C87" s="189" t="s">
        <v>1454</v>
      </c>
      <c r="D87" s="616" t="s">
        <v>156</v>
      </c>
      <c r="E87" s="750" t="s">
        <v>1570</v>
      </c>
      <c r="F87" s="751"/>
      <c r="G87" s="752"/>
      <c r="H87" s="727"/>
      <c r="I87" s="643" t="s">
        <v>2002</v>
      </c>
      <c r="K87" s="711"/>
    </row>
    <row r="88" spans="1:11" s="7" customFormat="1" ht="63.75" customHeight="1" outlineLevel="1">
      <c r="A88" s="50" t="s">
        <v>1458</v>
      </c>
      <c r="B88" s="12" t="s">
        <v>1455</v>
      </c>
      <c r="C88" s="189" t="s">
        <v>1456</v>
      </c>
      <c r="D88" s="616" t="s">
        <v>156</v>
      </c>
      <c r="E88" s="750" t="s">
        <v>1570</v>
      </c>
      <c r="F88" s="751"/>
      <c r="G88" s="752"/>
      <c r="H88" s="727"/>
      <c r="I88" s="643" t="s">
        <v>2002</v>
      </c>
      <c r="K88" s="711"/>
    </row>
    <row r="89" spans="1:11" s="7" customFormat="1" ht="80.25" customHeight="1" outlineLevel="1">
      <c r="A89" s="30" t="s">
        <v>19</v>
      </c>
      <c r="B89" s="665" t="s">
        <v>1197</v>
      </c>
      <c r="C89" s="13" t="s">
        <v>2033</v>
      </c>
      <c r="D89" s="620"/>
      <c r="E89" s="722"/>
      <c r="F89" s="720"/>
      <c r="G89" s="720"/>
      <c r="H89" s="720"/>
      <c r="I89" s="643" t="s">
        <v>2034</v>
      </c>
      <c r="K89" s="711"/>
    </row>
    <row r="90" spans="1:11" s="7" customFormat="1" ht="30.75" customHeight="1" outlineLevel="1">
      <c r="A90" s="24" t="s">
        <v>376</v>
      </c>
      <c r="B90" s="14" t="s">
        <v>112</v>
      </c>
      <c r="C90" s="12"/>
      <c r="D90" s="618" t="s">
        <v>1016</v>
      </c>
      <c r="E90" s="720">
        <v>148555.80361</v>
      </c>
      <c r="F90" s="720">
        <v>24906.82</v>
      </c>
      <c r="G90" s="720">
        <v>123648.98361</v>
      </c>
      <c r="H90" s="720">
        <v>55531.25</v>
      </c>
      <c r="I90" s="643" t="s">
        <v>1751</v>
      </c>
      <c r="K90" s="711"/>
    </row>
    <row r="91" spans="1:11" s="7" customFormat="1" ht="31.15" customHeight="1" outlineLevel="1">
      <c r="A91" s="24" t="s">
        <v>377</v>
      </c>
      <c r="B91" s="14" t="s">
        <v>116</v>
      </c>
      <c r="C91" s="12"/>
      <c r="D91" s="618" t="s">
        <v>1016</v>
      </c>
      <c r="E91" s="720">
        <v>153272.06183000002</v>
      </c>
      <c r="F91" s="720">
        <v>24906.82</v>
      </c>
      <c r="G91" s="720">
        <v>128365.24183000001</v>
      </c>
      <c r="H91" s="720">
        <v>62685.15</v>
      </c>
      <c r="I91" s="643" t="s">
        <v>1751</v>
      </c>
      <c r="K91" s="711"/>
    </row>
    <row r="92" spans="1:11" s="7" customFormat="1" ht="31.15" customHeight="1" outlineLevel="1">
      <c r="A92" s="24" t="s">
        <v>378</v>
      </c>
      <c r="B92" s="14" t="s">
        <v>117</v>
      </c>
      <c r="C92" s="12"/>
      <c r="D92" s="618" t="s">
        <v>1016</v>
      </c>
      <c r="E92" s="720">
        <v>156734.22034783999</v>
      </c>
      <c r="F92" s="720">
        <v>24906.82</v>
      </c>
      <c r="G92" s="720">
        <v>131827.40034783998</v>
      </c>
      <c r="H92" s="720">
        <v>68398.39</v>
      </c>
      <c r="I92" s="643" t="s">
        <v>1751</v>
      </c>
      <c r="K92" s="711"/>
    </row>
    <row r="93" spans="1:11" s="7" customFormat="1" ht="31.15" customHeight="1" outlineLevel="1">
      <c r="A93" s="24" t="s">
        <v>379</v>
      </c>
      <c r="B93" s="14" t="s">
        <v>118</v>
      </c>
      <c r="C93" s="12"/>
      <c r="D93" s="618" t="s">
        <v>1016</v>
      </c>
      <c r="E93" s="720">
        <v>163021.88675593</v>
      </c>
      <c r="F93" s="720">
        <v>24906.82</v>
      </c>
      <c r="G93" s="720">
        <v>138115.06675592999</v>
      </c>
      <c r="H93" s="720">
        <v>77653.37</v>
      </c>
      <c r="I93" s="643" t="s">
        <v>1751</v>
      </c>
      <c r="K93" s="711"/>
    </row>
    <row r="94" spans="1:11" s="7" customFormat="1" ht="31.15" customHeight="1" outlineLevel="1">
      <c r="A94" s="24" t="s">
        <v>380</v>
      </c>
      <c r="B94" s="14" t="s">
        <v>119</v>
      </c>
      <c r="C94" s="12"/>
      <c r="D94" s="618" t="s">
        <v>1016</v>
      </c>
      <c r="E94" s="720">
        <v>173335.02391022065</v>
      </c>
      <c r="F94" s="720">
        <v>24906.82</v>
      </c>
      <c r="G94" s="720">
        <v>148428.20391022065</v>
      </c>
      <c r="H94" s="720">
        <v>90724.31</v>
      </c>
      <c r="I94" s="643" t="s">
        <v>1751</v>
      </c>
      <c r="K94" s="711"/>
    </row>
    <row r="95" spans="1:11" s="7" customFormat="1" ht="31.15" customHeight="1" outlineLevel="1">
      <c r="A95" s="24" t="s">
        <v>381</v>
      </c>
      <c r="B95" s="14" t="s">
        <v>120</v>
      </c>
      <c r="C95" s="12"/>
      <c r="D95" s="618" t="s">
        <v>1016</v>
      </c>
      <c r="E95" s="720">
        <v>256214.3535656319</v>
      </c>
      <c r="F95" s="720">
        <v>24906.82</v>
      </c>
      <c r="G95" s="720">
        <v>231307.53356563189</v>
      </c>
      <c r="H95" s="720">
        <v>135199.31</v>
      </c>
      <c r="I95" s="643" t="s">
        <v>1751</v>
      </c>
      <c r="K95" s="711"/>
    </row>
    <row r="96" spans="1:11" s="7" customFormat="1" ht="31.15" customHeight="1" outlineLevel="1">
      <c r="A96" s="24" t="s">
        <v>382</v>
      </c>
      <c r="B96" s="666" t="s">
        <v>1347</v>
      </c>
      <c r="C96" s="600"/>
      <c r="D96" s="618" t="s">
        <v>1016</v>
      </c>
      <c r="E96" s="720">
        <v>342784.22898769018</v>
      </c>
      <c r="F96" s="720">
        <v>24906.82</v>
      </c>
      <c r="G96" s="720">
        <v>317877.40898769017</v>
      </c>
      <c r="H96" s="720">
        <v>175860.16</v>
      </c>
      <c r="I96" s="643" t="s">
        <v>1751</v>
      </c>
      <c r="K96" s="711"/>
    </row>
    <row r="97" spans="1:11" s="7" customFormat="1" ht="80.25" customHeight="1" outlineLevel="1">
      <c r="A97" s="667" t="s">
        <v>20</v>
      </c>
      <c r="B97" s="665" t="s">
        <v>1196</v>
      </c>
      <c r="C97" s="13" t="s">
        <v>2035</v>
      </c>
      <c r="D97" s="620"/>
      <c r="E97" s="728"/>
      <c r="F97" s="720"/>
      <c r="G97" s="720"/>
      <c r="H97" s="720"/>
      <c r="I97" s="643" t="s">
        <v>2036</v>
      </c>
      <c r="K97" s="711"/>
    </row>
    <row r="98" spans="1:11" s="7" customFormat="1" ht="31.15" customHeight="1" outlineLevel="1">
      <c r="A98" s="24" t="s">
        <v>383</v>
      </c>
      <c r="B98" s="14" t="s">
        <v>112</v>
      </c>
      <c r="C98" s="668"/>
      <c r="D98" s="618" t="s">
        <v>1016</v>
      </c>
      <c r="E98" s="720">
        <v>272557.95</v>
      </c>
      <c r="F98" s="720">
        <v>91890.08</v>
      </c>
      <c r="G98" s="720">
        <v>180667.87</v>
      </c>
      <c r="H98" s="720">
        <v>101742.88</v>
      </c>
      <c r="I98" s="643" t="s">
        <v>1751</v>
      </c>
      <c r="K98" s="711"/>
    </row>
    <row r="99" spans="1:11" s="7" customFormat="1" ht="31.15" customHeight="1" outlineLevel="1">
      <c r="A99" s="24" t="s">
        <v>384</v>
      </c>
      <c r="B99" s="14" t="s">
        <v>116</v>
      </c>
      <c r="C99" s="668"/>
      <c r="D99" s="618" t="s">
        <v>1016</v>
      </c>
      <c r="E99" s="720">
        <v>276561.40000000002</v>
      </c>
      <c r="F99" s="720">
        <v>91890.08</v>
      </c>
      <c r="G99" s="720">
        <v>184671.32</v>
      </c>
      <c r="H99" s="720">
        <v>120421.27</v>
      </c>
      <c r="I99" s="643" t="s">
        <v>1751</v>
      </c>
      <c r="K99" s="711"/>
    </row>
    <row r="100" spans="1:11" s="7" customFormat="1" ht="31.15" customHeight="1" outlineLevel="1">
      <c r="A100" s="24" t="s">
        <v>385</v>
      </c>
      <c r="B100" s="14" t="s">
        <v>117</v>
      </c>
      <c r="C100" s="668"/>
      <c r="D100" s="618" t="s">
        <v>1016</v>
      </c>
      <c r="E100" s="720">
        <v>282541.71000000002</v>
      </c>
      <c r="F100" s="720">
        <v>91890.08</v>
      </c>
      <c r="G100" s="720">
        <v>190651.63</v>
      </c>
      <c r="H100" s="720">
        <v>128609.41</v>
      </c>
      <c r="I100" s="643" t="s">
        <v>1751</v>
      </c>
      <c r="K100" s="711"/>
    </row>
    <row r="101" spans="1:11" s="7" customFormat="1" ht="31.15" customHeight="1" outlineLevel="1">
      <c r="A101" s="24" t="s">
        <v>386</v>
      </c>
      <c r="B101" s="14" t="s">
        <v>118</v>
      </c>
      <c r="C101" s="668"/>
      <c r="D101" s="618" t="s">
        <v>1016</v>
      </c>
      <c r="E101" s="720">
        <v>287078.90000000002</v>
      </c>
      <c r="F101" s="720">
        <v>91890.08</v>
      </c>
      <c r="G101" s="720">
        <v>195188.82</v>
      </c>
      <c r="H101" s="720">
        <v>138579.41</v>
      </c>
      <c r="I101" s="643" t="s">
        <v>1751</v>
      </c>
      <c r="K101" s="711"/>
    </row>
    <row r="102" spans="1:11" s="7" customFormat="1" ht="31.15" customHeight="1" outlineLevel="1">
      <c r="A102" s="24" t="s">
        <v>387</v>
      </c>
      <c r="B102" s="14" t="s">
        <v>119</v>
      </c>
      <c r="C102" s="668"/>
      <c r="D102" s="618" t="s">
        <v>1016</v>
      </c>
      <c r="E102" s="720">
        <v>297399.34999999998</v>
      </c>
      <c r="F102" s="720">
        <v>91890.08</v>
      </c>
      <c r="G102" s="720">
        <v>205509.26999999996</v>
      </c>
      <c r="H102" s="720">
        <v>157678.79</v>
      </c>
      <c r="I102" s="643" t="s">
        <v>1751</v>
      </c>
      <c r="K102" s="711"/>
    </row>
    <row r="103" spans="1:11" s="7" customFormat="1" ht="31.15" customHeight="1" outlineLevel="1">
      <c r="A103" s="24" t="s">
        <v>388</v>
      </c>
      <c r="B103" s="14" t="s">
        <v>120</v>
      </c>
      <c r="C103" s="12"/>
      <c r="D103" s="618" t="s">
        <v>1016</v>
      </c>
      <c r="E103" s="720">
        <v>338524.03</v>
      </c>
      <c r="F103" s="720">
        <v>91890.08</v>
      </c>
      <c r="G103" s="720">
        <v>246633.95</v>
      </c>
      <c r="H103" s="720">
        <v>192833.27</v>
      </c>
      <c r="I103" s="643" t="s">
        <v>1751</v>
      </c>
      <c r="K103" s="711"/>
    </row>
    <row r="104" spans="1:11" s="7" customFormat="1" ht="31.15" customHeight="1" outlineLevel="1">
      <c r="A104" s="24" t="s">
        <v>389</v>
      </c>
      <c r="B104" s="666" t="s">
        <v>1347</v>
      </c>
      <c r="C104" s="600"/>
      <c r="D104" s="618" t="s">
        <v>1016</v>
      </c>
      <c r="E104" s="720">
        <v>366366.07</v>
      </c>
      <c r="F104" s="720">
        <v>91890.08</v>
      </c>
      <c r="G104" s="720">
        <v>274475.99</v>
      </c>
      <c r="H104" s="720">
        <v>237049.67</v>
      </c>
      <c r="I104" s="643" t="s">
        <v>1751</v>
      </c>
      <c r="K104" s="711"/>
    </row>
    <row r="105" spans="1:11" s="7" customFormat="1" ht="80.25" customHeight="1" outlineLevel="1">
      <c r="A105" s="30" t="s">
        <v>30</v>
      </c>
      <c r="B105" s="665" t="s">
        <v>25</v>
      </c>
      <c r="C105" s="13" t="s">
        <v>2037</v>
      </c>
      <c r="D105" s="620"/>
      <c r="E105" s="196"/>
      <c r="F105" s="720"/>
      <c r="G105" s="720"/>
      <c r="H105" s="720"/>
      <c r="I105" s="643" t="s">
        <v>2036</v>
      </c>
      <c r="K105" s="711"/>
    </row>
    <row r="106" spans="1:11" s="7" customFormat="1" ht="31.15" customHeight="1" outlineLevel="1">
      <c r="A106" s="24" t="s">
        <v>34</v>
      </c>
      <c r="B106" s="14" t="s">
        <v>112</v>
      </c>
      <c r="C106" s="12"/>
      <c r="D106" s="618" t="s">
        <v>1016</v>
      </c>
      <c r="E106" s="720">
        <v>163154.35671000002</v>
      </c>
      <c r="F106" s="720">
        <v>32317.97</v>
      </c>
      <c r="G106" s="720">
        <v>130836.38671000002</v>
      </c>
      <c r="H106" s="720">
        <v>73948.91</v>
      </c>
      <c r="I106" s="643" t="s">
        <v>1751</v>
      </c>
      <c r="K106" s="711"/>
    </row>
    <row r="107" spans="1:11" s="7" customFormat="1" ht="31.15" customHeight="1" outlineLevel="1">
      <c r="A107" s="24" t="s">
        <v>35</v>
      </c>
      <c r="B107" s="14" t="s">
        <v>116</v>
      </c>
      <c r="C107" s="669"/>
      <c r="D107" s="618" t="s">
        <v>1016</v>
      </c>
      <c r="E107" s="720">
        <v>168449.44357</v>
      </c>
      <c r="F107" s="720">
        <v>32317.97</v>
      </c>
      <c r="G107" s="720">
        <v>136131.47357</v>
      </c>
      <c r="H107" s="720">
        <v>80128.02</v>
      </c>
      <c r="I107" s="643" t="s">
        <v>1751</v>
      </c>
      <c r="K107" s="711"/>
    </row>
    <row r="108" spans="1:11" s="7" customFormat="1" ht="31.15" customHeight="1" outlineLevel="1">
      <c r="A108" s="24" t="s">
        <v>500</v>
      </c>
      <c r="B108" s="14" t="s">
        <v>117</v>
      </c>
      <c r="C108" s="668"/>
      <c r="D108" s="618" t="s">
        <v>1016</v>
      </c>
      <c r="E108" s="720">
        <v>173690.94901536003</v>
      </c>
      <c r="F108" s="720">
        <v>32317.97</v>
      </c>
      <c r="G108" s="720">
        <v>141372.97901536003</v>
      </c>
      <c r="H108" s="720">
        <v>86519.18</v>
      </c>
      <c r="I108" s="643" t="s">
        <v>1751</v>
      </c>
      <c r="K108" s="711"/>
    </row>
    <row r="109" spans="1:11" s="7" customFormat="1" ht="31.15" customHeight="1" outlineLevel="1">
      <c r="A109" s="24" t="s">
        <v>501</v>
      </c>
      <c r="B109" s="14" t="s">
        <v>118</v>
      </c>
      <c r="C109" s="669"/>
      <c r="D109" s="618" t="s">
        <v>1016</v>
      </c>
      <c r="E109" s="720">
        <v>178384.83177378</v>
      </c>
      <c r="F109" s="720">
        <v>32317.97</v>
      </c>
      <c r="G109" s="720">
        <v>146066.86177377999</v>
      </c>
      <c r="H109" s="720">
        <v>92554.23</v>
      </c>
      <c r="I109" s="643" t="s">
        <v>1751</v>
      </c>
      <c r="K109" s="711"/>
    </row>
    <row r="110" spans="1:11" s="7" customFormat="1" ht="31.15" customHeight="1" outlineLevel="1">
      <c r="A110" s="24" t="s">
        <v>498</v>
      </c>
      <c r="B110" s="14" t="s">
        <v>119</v>
      </c>
      <c r="C110" s="670"/>
      <c r="D110" s="618" t="s">
        <v>1016</v>
      </c>
      <c r="E110" s="720">
        <v>190065.24263649998</v>
      </c>
      <c r="F110" s="720">
        <v>32317.97</v>
      </c>
      <c r="G110" s="720">
        <v>157747.27263649998</v>
      </c>
      <c r="H110" s="720">
        <v>103003.58</v>
      </c>
      <c r="I110" s="643" t="s">
        <v>1751</v>
      </c>
      <c r="K110" s="711"/>
    </row>
    <row r="111" spans="1:11" s="7" customFormat="1" ht="31.15" customHeight="1" outlineLevel="1">
      <c r="A111" s="24" t="s">
        <v>502</v>
      </c>
      <c r="B111" s="14" t="s">
        <v>120</v>
      </c>
      <c r="C111" s="670"/>
      <c r="D111" s="618" t="s">
        <v>1016</v>
      </c>
      <c r="E111" s="720">
        <v>272052.14483062469</v>
      </c>
      <c r="F111" s="720">
        <v>32317.97</v>
      </c>
      <c r="G111" s="720">
        <v>239734.17483062469</v>
      </c>
      <c r="H111" s="720">
        <v>142105.04999999999</v>
      </c>
      <c r="I111" s="643" t="s">
        <v>1751</v>
      </c>
      <c r="K111" s="711"/>
    </row>
    <row r="112" spans="1:11" s="7" customFormat="1" ht="31.15" customHeight="1" outlineLevel="1">
      <c r="A112" s="24" t="s">
        <v>503</v>
      </c>
      <c r="B112" s="14" t="s">
        <v>146</v>
      </c>
      <c r="C112" s="670"/>
      <c r="D112" s="618" t="s">
        <v>1016</v>
      </c>
      <c r="E112" s="720">
        <v>353304.38111651991</v>
      </c>
      <c r="F112" s="720">
        <v>32317.97</v>
      </c>
      <c r="G112" s="720">
        <v>320986.41111651994</v>
      </c>
      <c r="H112" s="720">
        <v>181155.6</v>
      </c>
      <c r="I112" s="643" t="s">
        <v>1751</v>
      </c>
      <c r="K112" s="711"/>
    </row>
    <row r="113" spans="1:11" s="7" customFormat="1" ht="46.9" customHeight="1" outlineLevel="1">
      <c r="A113" s="30" t="s">
        <v>36</v>
      </c>
      <c r="B113" s="665" t="s">
        <v>128</v>
      </c>
      <c r="C113" s="13" t="s">
        <v>58</v>
      </c>
      <c r="D113" s="620"/>
      <c r="E113" s="720"/>
      <c r="F113" s="720"/>
      <c r="G113" s="720"/>
      <c r="H113" s="720"/>
      <c r="I113" s="643" t="s">
        <v>2038</v>
      </c>
      <c r="K113" s="711"/>
    </row>
    <row r="114" spans="1:11" s="7" customFormat="1" ht="30.75" customHeight="1" outlineLevel="1">
      <c r="A114" s="24" t="s">
        <v>541</v>
      </c>
      <c r="B114" s="12" t="s">
        <v>129</v>
      </c>
      <c r="C114" s="12"/>
      <c r="D114" s="618" t="s">
        <v>59</v>
      </c>
      <c r="E114" s="720">
        <v>2701.7066960409893</v>
      </c>
      <c r="F114" s="720">
        <v>972.56</v>
      </c>
      <c r="G114" s="720">
        <v>1729.1466960409894</v>
      </c>
      <c r="H114" s="720">
        <v>0</v>
      </c>
      <c r="I114" s="643" t="s">
        <v>1751</v>
      </c>
      <c r="K114" s="711"/>
    </row>
    <row r="115" spans="1:11" s="7" customFormat="1" ht="30.75" customHeight="1" outlineLevel="1">
      <c r="A115" s="24" t="s">
        <v>542</v>
      </c>
      <c r="B115" s="12" t="s">
        <v>130</v>
      </c>
      <c r="C115" s="12"/>
      <c r="D115" s="618" t="s">
        <v>59</v>
      </c>
      <c r="E115" s="720">
        <v>2925.2999047615026</v>
      </c>
      <c r="F115" s="720">
        <v>972.56</v>
      </c>
      <c r="G115" s="720">
        <v>1952.7399047615027</v>
      </c>
      <c r="H115" s="720">
        <v>0</v>
      </c>
      <c r="I115" s="643" t="s">
        <v>1751</v>
      </c>
      <c r="K115" s="711"/>
    </row>
    <row r="116" spans="1:11" s="7" customFormat="1" ht="31.5" customHeight="1" outlineLevel="1">
      <c r="A116" s="24" t="s">
        <v>543</v>
      </c>
      <c r="B116" s="12" t="s">
        <v>133</v>
      </c>
      <c r="C116" s="12"/>
      <c r="D116" s="618" t="s">
        <v>59</v>
      </c>
      <c r="E116" s="720">
        <v>6598.2981071803179</v>
      </c>
      <c r="F116" s="720">
        <v>972.56</v>
      </c>
      <c r="G116" s="720">
        <v>5625.7381071803175</v>
      </c>
      <c r="H116" s="720">
        <v>0</v>
      </c>
      <c r="I116" s="643" t="s">
        <v>1751</v>
      </c>
      <c r="K116" s="711"/>
    </row>
    <row r="117" spans="1:11" s="7" customFormat="1" ht="31.5" customHeight="1" outlineLevel="1">
      <c r="A117" s="24" t="s">
        <v>544</v>
      </c>
      <c r="B117" s="12" t="s">
        <v>134</v>
      </c>
      <c r="C117" s="12"/>
      <c r="D117" s="618" t="s">
        <v>59</v>
      </c>
      <c r="E117" s="720">
        <v>8797.2209715903555</v>
      </c>
      <c r="F117" s="720">
        <v>972.56</v>
      </c>
      <c r="G117" s="720">
        <v>7824.660971590356</v>
      </c>
      <c r="H117" s="720">
        <v>0</v>
      </c>
      <c r="I117" s="643" t="s">
        <v>1751</v>
      </c>
      <c r="K117" s="711"/>
    </row>
    <row r="118" spans="1:11" s="7" customFormat="1" ht="31.5" customHeight="1" outlineLevel="1">
      <c r="A118" s="24" t="s">
        <v>545</v>
      </c>
      <c r="B118" s="12" t="s">
        <v>131</v>
      </c>
      <c r="C118" s="12"/>
      <c r="D118" s="618" t="s">
        <v>59</v>
      </c>
      <c r="E118" s="720">
        <v>12845.836039780275</v>
      </c>
      <c r="F118" s="720">
        <v>972.56</v>
      </c>
      <c r="G118" s="720">
        <v>11873.276039780276</v>
      </c>
      <c r="H118" s="720">
        <v>0</v>
      </c>
      <c r="I118" s="643" t="s">
        <v>1751</v>
      </c>
      <c r="K118" s="711"/>
    </row>
    <row r="119" spans="1:11" s="7" customFormat="1" ht="31.5" customHeight="1" outlineLevel="1">
      <c r="A119" s="24" t="s">
        <v>546</v>
      </c>
      <c r="B119" s="12" t="s">
        <v>132</v>
      </c>
      <c r="C119" s="12"/>
      <c r="D119" s="618" t="s">
        <v>59</v>
      </c>
      <c r="E119" s="720">
        <v>24501.250536316904</v>
      </c>
      <c r="F119" s="720">
        <v>972.56</v>
      </c>
      <c r="G119" s="720">
        <v>23528.690536316903</v>
      </c>
      <c r="H119" s="720">
        <v>0</v>
      </c>
      <c r="I119" s="643" t="s">
        <v>1751</v>
      </c>
      <c r="K119" s="711"/>
    </row>
    <row r="120" spans="1:11" s="7" customFormat="1" ht="45.75" customHeight="1" outlineLevel="1">
      <c r="A120" s="30" t="s">
        <v>37</v>
      </c>
      <c r="B120" s="665" t="s">
        <v>1128</v>
      </c>
      <c r="C120" s="13" t="s">
        <v>1120</v>
      </c>
      <c r="D120" s="620"/>
      <c r="E120" s="720"/>
      <c r="F120" s="720">
        <v>0</v>
      </c>
      <c r="G120" s="720"/>
      <c r="H120" s="720"/>
      <c r="I120" s="643" t="s">
        <v>2039</v>
      </c>
      <c r="K120" s="711"/>
    </row>
    <row r="121" spans="1:11" s="7" customFormat="1" ht="39.75" customHeight="1" outlineLevel="1">
      <c r="A121" s="24" t="s">
        <v>504</v>
      </c>
      <c r="B121" s="12" t="s">
        <v>1121</v>
      </c>
      <c r="C121" s="12"/>
      <c r="D121" s="618" t="s">
        <v>644</v>
      </c>
      <c r="E121" s="720">
        <v>7757.8953474275049</v>
      </c>
      <c r="F121" s="720">
        <v>642.59973570793136</v>
      </c>
      <c r="G121" s="720">
        <v>7115.2956117195736</v>
      </c>
      <c r="H121" s="720">
        <v>0</v>
      </c>
      <c r="I121" s="643" t="s">
        <v>1751</v>
      </c>
      <c r="K121" s="711"/>
    </row>
    <row r="122" spans="1:11" s="7" customFormat="1" ht="39.75" customHeight="1" outlineLevel="1">
      <c r="A122" s="24" t="s">
        <v>505</v>
      </c>
      <c r="B122" s="12" t="s">
        <v>1122</v>
      </c>
      <c r="C122" s="12"/>
      <c r="D122" s="618" t="s">
        <v>644</v>
      </c>
      <c r="E122" s="720">
        <v>12526.13435574018</v>
      </c>
      <c r="F122" s="720">
        <v>933.23961617191071</v>
      </c>
      <c r="G122" s="720">
        <v>11592.89473956827</v>
      </c>
      <c r="H122" s="720">
        <v>0</v>
      </c>
      <c r="I122" s="643" t="s">
        <v>1751</v>
      </c>
      <c r="K122" s="711"/>
    </row>
    <row r="123" spans="1:11" s="7" customFormat="1" ht="39.75" customHeight="1" outlineLevel="1">
      <c r="A123" s="24" t="s">
        <v>506</v>
      </c>
      <c r="B123" s="12" t="s">
        <v>1129</v>
      </c>
      <c r="C123" s="12"/>
      <c r="D123" s="618" t="s">
        <v>644</v>
      </c>
      <c r="E123" s="720">
        <v>23517.740402457526</v>
      </c>
      <c r="F123" s="720">
        <v>1544.7593646625958</v>
      </c>
      <c r="G123" s="720">
        <v>21972.981037794929</v>
      </c>
      <c r="H123" s="720">
        <v>0</v>
      </c>
      <c r="I123" s="643" t="s">
        <v>1751</v>
      </c>
      <c r="K123" s="711"/>
    </row>
    <row r="124" spans="1:11" s="7" customFormat="1" ht="39.75" customHeight="1" outlineLevel="1">
      <c r="A124" s="24" t="s">
        <v>507</v>
      </c>
      <c r="B124" s="12" t="s">
        <v>1123</v>
      </c>
      <c r="C124" s="12"/>
      <c r="D124" s="618" t="s">
        <v>644</v>
      </c>
      <c r="E124" s="720">
        <v>33692.770934567605</v>
      </c>
      <c r="F124" s="720">
        <v>1913.519212996951</v>
      </c>
      <c r="G124" s="720">
        <v>31779.251721570654</v>
      </c>
      <c r="H124" s="720">
        <v>0</v>
      </c>
      <c r="I124" s="643" t="s">
        <v>1751</v>
      </c>
      <c r="K124" s="711"/>
    </row>
    <row r="125" spans="1:11" s="7" customFormat="1" ht="39.75" customHeight="1" outlineLevel="1">
      <c r="A125" s="24" t="s">
        <v>508</v>
      </c>
      <c r="B125" s="12" t="s">
        <v>1124</v>
      </c>
      <c r="C125" s="12"/>
      <c r="D125" s="618" t="s">
        <v>644</v>
      </c>
      <c r="E125" s="720">
        <v>64446.867945711776</v>
      </c>
      <c r="F125" s="720">
        <v>3084.4787313980705</v>
      </c>
      <c r="G125" s="720">
        <v>61362.389214313705</v>
      </c>
      <c r="H125" s="720">
        <v>0</v>
      </c>
      <c r="I125" s="643" t="s">
        <v>1751</v>
      </c>
      <c r="K125" s="711"/>
    </row>
    <row r="126" spans="1:11" s="7" customFormat="1" ht="68.25" customHeight="1" outlineLevel="1">
      <c r="A126" s="671" t="s">
        <v>38</v>
      </c>
      <c r="B126" s="665" t="s">
        <v>24</v>
      </c>
      <c r="C126" s="13" t="s">
        <v>2040</v>
      </c>
      <c r="D126" s="620"/>
      <c r="E126" s="720"/>
      <c r="F126" s="720"/>
      <c r="G126" s="720"/>
      <c r="H126" s="720"/>
      <c r="I126" s="643" t="s">
        <v>1613</v>
      </c>
      <c r="K126" s="711"/>
    </row>
    <row r="127" spans="1:11" s="7" customFormat="1" ht="43.5" customHeight="1" outlineLevel="1">
      <c r="A127" s="24" t="s">
        <v>509</v>
      </c>
      <c r="B127" s="14" t="s">
        <v>1459</v>
      </c>
      <c r="C127" s="12"/>
      <c r="D127" s="618" t="s">
        <v>2</v>
      </c>
      <c r="E127" s="720">
        <v>103595.82479531436</v>
      </c>
      <c r="F127" s="720">
        <v>18238</v>
      </c>
      <c r="G127" s="720">
        <v>85357.824795314358</v>
      </c>
      <c r="H127" s="720">
        <v>27057.599999999999</v>
      </c>
      <c r="I127" s="643" t="s">
        <v>1751</v>
      </c>
      <c r="K127" s="711"/>
    </row>
    <row r="128" spans="1:11" s="7" customFormat="1" ht="15.6" customHeight="1" outlineLevel="1">
      <c r="A128" s="24" t="s">
        <v>510</v>
      </c>
      <c r="B128" s="14" t="s">
        <v>1460</v>
      </c>
      <c r="C128" s="12"/>
      <c r="D128" s="618" t="s">
        <v>2</v>
      </c>
      <c r="E128" s="720">
        <v>131582.97110885079</v>
      </c>
      <c r="F128" s="720">
        <v>18238</v>
      </c>
      <c r="G128" s="720">
        <v>113344.97110885079</v>
      </c>
      <c r="H128" s="720">
        <v>46452.67</v>
      </c>
      <c r="I128" s="643" t="s">
        <v>1751</v>
      </c>
      <c r="K128" s="711"/>
    </row>
    <row r="129" spans="1:11" s="7" customFormat="1" ht="15.6" customHeight="1" outlineLevel="1">
      <c r="A129" s="24" t="s">
        <v>511</v>
      </c>
      <c r="B129" s="14" t="s">
        <v>1461</v>
      </c>
      <c r="C129" s="12"/>
      <c r="D129" s="618" t="s">
        <v>2</v>
      </c>
      <c r="E129" s="720">
        <v>164435.75690205046</v>
      </c>
      <c r="F129" s="720">
        <v>18238</v>
      </c>
      <c r="G129" s="720">
        <v>146197.75690205046</v>
      </c>
      <c r="H129" s="720">
        <v>66874.81</v>
      </c>
      <c r="I129" s="643" t="s">
        <v>1751</v>
      </c>
      <c r="K129" s="711"/>
    </row>
    <row r="130" spans="1:11" s="7" customFormat="1" ht="15.6" customHeight="1" outlineLevel="1">
      <c r="A130" s="24" t="s">
        <v>512</v>
      </c>
      <c r="B130" s="14" t="s">
        <v>1462</v>
      </c>
      <c r="C130" s="668"/>
      <c r="D130" s="618" t="s">
        <v>2</v>
      </c>
      <c r="E130" s="720">
        <v>229424.81148189009</v>
      </c>
      <c r="F130" s="720">
        <v>18238</v>
      </c>
      <c r="G130" s="720">
        <v>211186.81148189009</v>
      </c>
      <c r="H130" s="720">
        <v>99431.56</v>
      </c>
      <c r="I130" s="643" t="s">
        <v>1751</v>
      </c>
      <c r="K130" s="711"/>
    </row>
    <row r="131" spans="1:11" s="7" customFormat="1" ht="15.6" customHeight="1" outlineLevel="1">
      <c r="A131" s="24" t="s">
        <v>513</v>
      </c>
      <c r="B131" s="14" t="s">
        <v>1463</v>
      </c>
      <c r="C131" s="668"/>
      <c r="D131" s="618" t="s">
        <v>2</v>
      </c>
      <c r="E131" s="720">
        <v>347460.2060617297</v>
      </c>
      <c r="F131" s="720">
        <v>18238</v>
      </c>
      <c r="G131" s="720">
        <v>329222.2060617297</v>
      </c>
      <c r="H131" s="720">
        <v>185034.65</v>
      </c>
      <c r="I131" s="643" t="s">
        <v>1751</v>
      </c>
      <c r="K131" s="711"/>
    </row>
    <row r="132" spans="1:11" s="7" customFormat="1" ht="15.6" customHeight="1" outlineLevel="1">
      <c r="A132" s="24" t="s">
        <v>514</v>
      </c>
      <c r="B132" s="14" t="s">
        <v>1464</v>
      </c>
      <c r="C132" s="668"/>
      <c r="D132" s="618" t="s">
        <v>2</v>
      </c>
      <c r="E132" s="720">
        <v>672701.90519659384</v>
      </c>
      <c r="F132" s="720">
        <v>18238</v>
      </c>
      <c r="G132" s="720">
        <v>654463.90519659384</v>
      </c>
      <c r="H132" s="720">
        <v>360049.63</v>
      </c>
      <c r="I132" s="643" t="s">
        <v>1751</v>
      </c>
      <c r="K132" s="711"/>
    </row>
    <row r="133" spans="1:11" s="7" customFormat="1" ht="15.6" customHeight="1" outlineLevel="1">
      <c r="A133" s="24" t="s">
        <v>515</v>
      </c>
      <c r="B133" s="14" t="s">
        <v>1465</v>
      </c>
      <c r="C133" s="668"/>
      <c r="D133" s="618" t="s">
        <v>2</v>
      </c>
      <c r="E133" s="720">
        <v>978852.55208742572</v>
      </c>
      <c r="F133" s="720">
        <v>18238</v>
      </c>
      <c r="G133" s="720">
        <v>960614.55208742572</v>
      </c>
      <c r="H133" s="720">
        <v>532348.52</v>
      </c>
      <c r="I133" s="643" t="s">
        <v>1751</v>
      </c>
      <c r="K133" s="711"/>
    </row>
    <row r="134" spans="1:11" s="7" customFormat="1" ht="15.6" customHeight="1" outlineLevel="1">
      <c r="A134" s="24" t="s">
        <v>516</v>
      </c>
      <c r="B134" s="14" t="s">
        <v>1466</v>
      </c>
      <c r="C134" s="12"/>
      <c r="D134" s="618" t="s">
        <v>2</v>
      </c>
      <c r="E134" s="720">
        <v>1481529.2210628365</v>
      </c>
      <c r="F134" s="720">
        <v>18238</v>
      </c>
      <c r="G134" s="720">
        <v>1463291.2210628365</v>
      </c>
      <c r="H134" s="720">
        <v>757320.09</v>
      </c>
      <c r="I134" s="643" t="s">
        <v>1751</v>
      </c>
      <c r="K134" s="711"/>
    </row>
    <row r="135" spans="1:11" s="7" customFormat="1" ht="15.6" customHeight="1" outlineLevel="1">
      <c r="A135" s="24" t="s">
        <v>517</v>
      </c>
      <c r="B135" s="14" t="s">
        <v>1467</v>
      </c>
      <c r="C135" s="12"/>
      <c r="D135" s="618" t="s">
        <v>2</v>
      </c>
      <c r="E135" s="720">
        <v>1983682.9317337039</v>
      </c>
      <c r="F135" s="720">
        <v>18238</v>
      </c>
      <c r="G135" s="720">
        <v>1965444.9317337039</v>
      </c>
      <c r="H135" s="720">
        <v>1126996.82</v>
      </c>
      <c r="I135" s="643" t="s">
        <v>1751</v>
      </c>
      <c r="K135" s="711"/>
    </row>
    <row r="136" spans="1:11" s="596" customFormat="1" ht="15.6" customHeight="1" outlineLevel="1">
      <c r="A136" s="24" t="s">
        <v>1480</v>
      </c>
      <c r="B136" s="666" t="s">
        <v>1468</v>
      </c>
      <c r="C136" s="600"/>
      <c r="D136" s="629" t="s">
        <v>2</v>
      </c>
      <c r="E136" s="720">
        <v>112907.20121795636</v>
      </c>
      <c r="F136" s="720">
        <v>18238</v>
      </c>
      <c r="G136" s="720">
        <v>94669.201217956361</v>
      </c>
      <c r="H136" s="720">
        <v>36368.980000000003</v>
      </c>
      <c r="I136" s="643" t="s">
        <v>1751</v>
      </c>
      <c r="K136" s="711"/>
    </row>
    <row r="137" spans="1:11" s="7" customFormat="1" ht="15.6" customHeight="1" outlineLevel="1">
      <c r="A137" s="24" t="s">
        <v>1481</v>
      </c>
      <c r="B137" s="14" t="s">
        <v>1469</v>
      </c>
      <c r="C137" s="12"/>
      <c r="D137" s="618" t="s">
        <v>2</v>
      </c>
      <c r="E137" s="720">
        <v>149276.502688209</v>
      </c>
      <c r="F137" s="720">
        <v>18238</v>
      </c>
      <c r="G137" s="720">
        <v>131038.502688209</v>
      </c>
      <c r="H137" s="720">
        <v>64146.2</v>
      </c>
      <c r="I137" s="643" t="s">
        <v>1751</v>
      </c>
      <c r="K137" s="711"/>
    </row>
    <row r="138" spans="1:11" s="7" customFormat="1" ht="15.6" customHeight="1" outlineLevel="1">
      <c r="A138" s="24" t="s">
        <v>1482</v>
      </c>
      <c r="B138" s="14" t="s">
        <v>1470</v>
      </c>
      <c r="C138" s="12"/>
      <c r="D138" s="618" t="s">
        <v>2</v>
      </c>
      <c r="E138" s="720">
        <v>187748.08017407547</v>
      </c>
      <c r="F138" s="720">
        <v>18238</v>
      </c>
      <c r="G138" s="720">
        <v>169510.08017407547</v>
      </c>
      <c r="H138" s="720">
        <v>90187.13</v>
      </c>
      <c r="I138" s="643" t="s">
        <v>1751</v>
      </c>
      <c r="K138" s="711"/>
    </row>
    <row r="139" spans="1:11" s="7" customFormat="1" ht="15.6" customHeight="1" outlineLevel="1">
      <c r="A139" s="24" t="s">
        <v>1483</v>
      </c>
      <c r="B139" s="14" t="s">
        <v>1471</v>
      </c>
      <c r="C139" s="12"/>
      <c r="D139" s="618" t="s">
        <v>2</v>
      </c>
      <c r="E139" s="720">
        <v>276264.63080584485</v>
      </c>
      <c r="F139" s="720">
        <v>18238</v>
      </c>
      <c r="G139" s="720">
        <v>258026.63080584485</v>
      </c>
      <c r="H139" s="720">
        <v>146271.38</v>
      </c>
      <c r="I139" s="643" t="s">
        <v>1751</v>
      </c>
      <c r="K139" s="711"/>
    </row>
    <row r="140" spans="1:11" s="7" customFormat="1" ht="15.6" customHeight="1" outlineLevel="1">
      <c r="A140" s="24" t="s">
        <v>1484</v>
      </c>
      <c r="B140" s="14" t="s">
        <v>1472</v>
      </c>
      <c r="C140" s="12"/>
      <c r="D140" s="618" t="s">
        <v>2</v>
      </c>
      <c r="E140" s="720">
        <v>439705.58143761428</v>
      </c>
      <c r="F140" s="720">
        <v>18238</v>
      </c>
      <c r="G140" s="720">
        <v>421467.58143761428</v>
      </c>
      <c r="H140" s="720">
        <v>277280.03000000003</v>
      </c>
      <c r="I140" s="643" t="s">
        <v>1751</v>
      </c>
      <c r="K140" s="711"/>
    </row>
    <row r="141" spans="1:11" s="7" customFormat="1" ht="15.6" customHeight="1" outlineLevel="1">
      <c r="A141" s="24" t="s">
        <v>1485</v>
      </c>
      <c r="B141" s="14" t="s">
        <v>1473</v>
      </c>
      <c r="C141" s="12"/>
      <c r="D141" s="618" t="s">
        <v>2</v>
      </c>
      <c r="E141" s="720">
        <v>874091.13984929258</v>
      </c>
      <c r="F141" s="720">
        <v>18238</v>
      </c>
      <c r="G141" s="720">
        <v>855853.13984929258</v>
      </c>
      <c r="H141" s="720">
        <v>561438.86</v>
      </c>
      <c r="I141" s="643" t="s">
        <v>1751</v>
      </c>
      <c r="K141" s="711"/>
    </row>
    <row r="142" spans="1:11" s="7" customFormat="1" ht="15.6" customHeight="1" outlineLevel="1">
      <c r="A142" s="24" t="s">
        <v>1486</v>
      </c>
      <c r="B142" s="14" t="s">
        <v>1474</v>
      </c>
      <c r="C142" s="12"/>
      <c r="D142" s="618" t="s">
        <v>2</v>
      </c>
      <c r="E142" s="720">
        <v>1279920.9935870883</v>
      </c>
      <c r="F142" s="720">
        <v>18238</v>
      </c>
      <c r="G142" s="720">
        <v>1261682.9935870883</v>
      </c>
      <c r="H142" s="720">
        <v>833416.96</v>
      </c>
      <c r="I142" s="643" t="s">
        <v>1751</v>
      </c>
      <c r="K142" s="711"/>
    </row>
    <row r="143" spans="1:11" s="617" customFormat="1" ht="15.6" customHeight="1" outlineLevel="1">
      <c r="A143" s="24" t="s">
        <v>1487</v>
      </c>
      <c r="B143" s="666" t="s">
        <v>1475</v>
      </c>
      <c r="C143" s="600"/>
      <c r="D143" s="629" t="s">
        <v>2</v>
      </c>
      <c r="E143" s="720">
        <v>1858841.0137526649</v>
      </c>
      <c r="F143" s="720">
        <v>18238</v>
      </c>
      <c r="G143" s="720">
        <v>1840603.0137526649</v>
      </c>
      <c r="H143" s="720">
        <v>1134631.8799999999</v>
      </c>
      <c r="I143" s="643" t="s">
        <v>1751</v>
      </c>
      <c r="K143" s="711"/>
    </row>
    <row r="144" spans="1:11" s="7" customFormat="1" ht="15.6" customHeight="1" outlineLevel="1">
      <c r="A144" s="24" t="s">
        <v>1488</v>
      </c>
      <c r="B144" s="14" t="s">
        <v>1476</v>
      </c>
      <c r="C144" s="12"/>
      <c r="D144" s="618" t="s">
        <v>2</v>
      </c>
      <c r="E144" s="720">
        <v>2203859.4710481586</v>
      </c>
      <c r="F144" s="720">
        <v>18238</v>
      </c>
      <c r="G144" s="720">
        <v>2185621.4710481586</v>
      </c>
      <c r="H144" s="720">
        <v>1413411.85</v>
      </c>
      <c r="I144" s="643" t="s">
        <v>1751</v>
      </c>
      <c r="K144" s="711"/>
    </row>
    <row r="145" spans="1:11" s="7" customFormat="1" ht="15.6" customHeight="1" outlineLevel="1">
      <c r="A145" s="24" t="s">
        <v>1489</v>
      </c>
      <c r="B145" s="14" t="s">
        <v>1477</v>
      </c>
      <c r="C145" s="12"/>
      <c r="D145" s="618" t="s">
        <v>2</v>
      </c>
      <c r="E145" s="720">
        <v>2735793.4483436523</v>
      </c>
      <c r="F145" s="720">
        <v>18238</v>
      </c>
      <c r="G145" s="720">
        <v>2717555.4483436523</v>
      </c>
      <c r="H145" s="720">
        <v>1879107.34</v>
      </c>
      <c r="I145" s="643" t="s">
        <v>1751</v>
      </c>
      <c r="K145" s="711"/>
    </row>
    <row r="146" spans="1:11" s="596" customFormat="1" ht="15.6" customHeight="1" outlineLevel="1">
      <c r="A146" s="24" t="s">
        <v>1490</v>
      </c>
      <c r="B146" s="666" t="s">
        <v>1478</v>
      </c>
      <c r="C146" s="600"/>
      <c r="D146" s="629" t="s">
        <v>2</v>
      </c>
      <c r="E146" s="720">
        <v>386946.03148189007</v>
      </c>
      <c r="F146" s="720">
        <v>18238</v>
      </c>
      <c r="G146" s="720">
        <v>368708.03148189007</v>
      </c>
      <c r="H146" s="720">
        <v>256952.78</v>
      </c>
      <c r="I146" s="643" t="s">
        <v>1751</v>
      </c>
      <c r="K146" s="711"/>
    </row>
    <row r="147" spans="1:11" s="596" customFormat="1" ht="22.5" customHeight="1" outlineLevel="1">
      <c r="A147" s="24" t="s">
        <v>1491</v>
      </c>
      <c r="B147" s="666" t="s">
        <v>1479</v>
      </c>
      <c r="C147" s="600"/>
      <c r="D147" s="629" t="s">
        <v>2</v>
      </c>
      <c r="E147" s="720">
        <v>664139.38572461531</v>
      </c>
      <c r="F147" s="720">
        <v>18238</v>
      </c>
      <c r="G147" s="720">
        <v>645901.38572461531</v>
      </c>
      <c r="H147" s="720">
        <v>501713.83</v>
      </c>
      <c r="I147" s="643" t="s">
        <v>1751</v>
      </c>
      <c r="K147" s="711"/>
    </row>
    <row r="148" spans="1:11" s="7" customFormat="1" ht="409.5" outlineLevel="1">
      <c r="A148" s="671" t="s">
        <v>39</v>
      </c>
      <c r="B148" s="665" t="s">
        <v>23</v>
      </c>
      <c r="C148" s="13" t="s">
        <v>2041</v>
      </c>
      <c r="D148" s="620"/>
      <c r="E148" s="720"/>
      <c r="F148" s="720"/>
      <c r="G148" s="720"/>
      <c r="H148" s="720"/>
      <c r="I148" s="643" t="s">
        <v>1615</v>
      </c>
      <c r="K148" s="711"/>
    </row>
    <row r="149" spans="1:11" s="7" customFormat="1" ht="27" customHeight="1" outlineLevel="1">
      <c r="A149" s="601" t="s">
        <v>40</v>
      </c>
      <c r="B149" s="14" t="s">
        <v>1459</v>
      </c>
      <c r="C149" s="12"/>
      <c r="D149" s="618" t="s">
        <v>2</v>
      </c>
      <c r="E149" s="720">
        <v>252151.80760951646</v>
      </c>
      <c r="F149" s="720">
        <v>64319.57</v>
      </c>
      <c r="G149" s="720">
        <v>187832.23760951645</v>
      </c>
      <c r="H149" s="720">
        <v>53132.88</v>
      </c>
      <c r="I149" s="643" t="s">
        <v>1751</v>
      </c>
      <c r="K149" s="711"/>
    </row>
    <row r="150" spans="1:11" s="7" customFormat="1" ht="15.6" customHeight="1" outlineLevel="1">
      <c r="A150" s="601" t="s">
        <v>41</v>
      </c>
      <c r="B150" s="14" t="s">
        <v>1460</v>
      </c>
      <c r="C150" s="12"/>
      <c r="D150" s="618" t="s">
        <v>2</v>
      </c>
      <c r="E150" s="720">
        <v>303747.1652404936</v>
      </c>
      <c r="F150" s="720">
        <v>64319.57</v>
      </c>
      <c r="G150" s="720">
        <v>239427.5952404936</v>
      </c>
      <c r="H150" s="720">
        <v>78203.539999999994</v>
      </c>
      <c r="I150" s="643" t="s">
        <v>1751</v>
      </c>
      <c r="K150" s="711"/>
    </row>
    <row r="151" spans="1:11" s="7" customFormat="1" ht="15.6" customHeight="1" outlineLevel="1">
      <c r="A151" s="601" t="s">
        <v>42</v>
      </c>
      <c r="B151" s="14" t="s">
        <v>1461</v>
      </c>
      <c r="C151" s="12"/>
      <c r="D151" s="618" t="s">
        <v>2</v>
      </c>
      <c r="E151" s="720">
        <v>341653.59658171202</v>
      </c>
      <c r="F151" s="720">
        <v>64319.57</v>
      </c>
      <c r="G151" s="720">
        <v>277334.02658171201</v>
      </c>
      <c r="H151" s="720">
        <v>99933.05</v>
      </c>
      <c r="I151" s="643" t="s">
        <v>1751</v>
      </c>
      <c r="K151" s="711"/>
    </row>
    <row r="152" spans="1:11" s="7" customFormat="1" ht="15.6" customHeight="1" outlineLevel="1">
      <c r="A152" s="601" t="s">
        <v>518</v>
      </c>
      <c r="B152" s="14" t="s">
        <v>1462</v>
      </c>
      <c r="C152" s="12"/>
      <c r="D152" s="618" t="s">
        <v>2</v>
      </c>
      <c r="E152" s="720">
        <v>399918.12792293041</v>
      </c>
      <c r="F152" s="720">
        <v>64319.57</v>
      </c>
      <c r="G152" s="720">
        <v>335598.5579229304</v>
      </c>
      <c r="H152" s="720">
        <v>142020.66</v>
      </c>
      <c r="I152" s="643" t="s">
        <v>1751</v>
      </c>
      <c r="K152" s="711"/>
    </row>
    <row r="153" spans="1:11" s="7" customFormat="1" ht="15.6" customHeight="1" outlineLevel="1">
      <c r="A153" s="601" t="s">
        <v>519</v>
      </c>
      <c r="B153" s="14" t="s">
        <v>1463</v>
      </c>
      <c r="C153" s="12"/>
      <c r="D153" s="618" t="s">
        <v>2</v>
      </c>
      <c r="E153" s="720">
        <v>574905.19050717994</v>
      </c>
      <c r="F153" s="720">
        <v>64319.57</v>
      </c>
      <c r="G153" s="720">
        <v>510585.62050717993</v>
      </c>
      <c r="H153" s="720">
        <v>254088.28</v>
      </c>
      <c r="I153" s="643" t="s">
        <v>1751</v>
      </c>
      <c r="K153" s="711"/>
    </row>
    <row r="154" spans="1:11" s="7" customFormat="1" ht="15.6" customHeight="1" outlineLevel="1">
      <c r="A154" s="601" t="s">
        <v>520</v>
      </c>
      <c r="B154" s="14" t="s">
        <v>1464</v>
      </c>
      <c r="C154" s="12"/>
      <c r="D154" s="618" t="s">
        <v>2</v>
      </c>
      <c r="E154" s="720">
        <v>807246.28309142962</v>
      </c>
      <c r="F154" s="720">
        <v>64319.57</v>
      </c>
      <c r="G154" s="720">
        <v>742926.71309142967</v>
      </c>
      <c r="H154" s="720">
        <v>423509.93</v>
      </c>
      <c r="I154" s="643" t="s">
        <v>1751</v>
      </c>
      <c r="K154" s="711"/>
    </row>
    <row r="155" spans="1:11" s="7" customFormat="1" ht="15.6" customHeight="1" outlineLevel="1">
      <c r="A155" s="601" t="s">
        <v>521</v>
      </c>
      <c r="B155" s="14" t="s">
        <v>1465</v>
      </c>
      <c r="C155" s="12"/>
      <c r="D155" s="618" t="s">
        <v>2</v>
      </c>
      <c r="E155" s="720">
        <v>1214994.6278096985</v>
      </c>
      <c r="F155" s="720">
        <v>64319.57</v>
      </c>
      <c r="G155" s="720">
        <v>1150675.0578096984</v>
      </c>
      <c r="H155" s="720">
        <v>668512.64</v>
      </c>
      <c r="I155" s="643" t="s">
        <v>1751</v>
      </c>
      <c r="K155" s="711"/>
    </row>
    <row r="156" spans="1:11" s="7" customFormat="1" ht="15.6" customHeight="1" outlineLevel="1">
      <c r="A156" s="601" t="s">
        <v>522</v>
      </c>
      <c r="B156" s="14" t="s">
        <v>1466</v>
      </c>
      <c r="C156" s="12"/>
      <c r="D156" s="618" t="s">
        <v>2</v>
      </c>
      <c r="E156" s="720">
        <v>1607505.5921080743</v>
      </c>
      <c r="F156" s="720">
        <v>64319.57</v>
      </c>
      <c r="G156" s="720">
        <v>1543186.0221080743</v>
      </c>
      <c r="H156" s="720">
        <v>854797.85</v>
      </c>
      <c r="I156" s="643" t="s">
        <v>1751</v>
      </c>
      <c r="K156" s="711"/>
    </row>
    <row r="157" spans="1:11" s="7" customFormat="1" ht="15.6" customHeight="1" outlineLevel="1">
      <c r="A157" s="601" t="s">
        <v>523</v>
      </c>
      <c r="B157" s="14" t="s">
        <v>1467</v>
      </c>
      <c r="C157" s="12"/>
      <c r="D157" s="618" t="s">
        <v>2</v>
      </c>
      <c r="E157" s="720">
        <v>2288479.9137947895</v>
      </c>
      <c r="F157" s="720">
        <v>64319.57</v>
      </c>
      <c r="G157" s="720">
        <v>2224160.3437947896</v>
      </c>
      <c r="H157" s="720">
        <v>1285083.76</v>
      </c>
      <c r="I157" s="643" t="s">
        <v>1751</v>
      </c>
      <c r="K157" s="711"/>
    </row>
    <row r="158" spans="1:11" s="596" customFormat="1" ht="15.6" customHeight="1" outlineLevel="1">
      <c r="A158" s="601" t="s">
        <v>1492</v>
      </c>
      <c r="B158" s="666" t="s">
        <v>1468</v>
      </c>
      <c r="C158" s="600"/>
      <c r="D158" s="629" t="s">
        <v>2</v>
      </c>
      <c r="E158" s="720">
        <v>265428.30619110714</v>
      </c>
      <c r="F158" s="720">
        <v>64319.57</v>
      </c>
      <c r="G158" s="720">
        <v>201108.73619110713</v>
      </c>
      <c r="H158" s="720">
        <v>66409.38</v>
      </c>
      <c r="I158" s="643" t="s">
        <v>1751</v>
      </c>
      <c r="K158" s="711"/>
    </row>
    <row r="159" spans="1:11" s="7" customFormat="1" ht="15.6" customHeight="1" outlineLevel="1">
      <c r="A159" s="601" t="s">
        <v>1493</v>
      </c>
      <c r="B159" s="14" t="s">
        <v>1469</v>
      </c>
      <c r="C159" s="12"/>
      <c r="D159" s="618" t="s">
        <v>2</v>
      </c>
      <c r="E159" s="720">
        <v>326825.06775647344</v>
      </c>
      <c r="F159" s="720">
        <v>64319.57</v>
      </c>
      <c r="G159" s="720">
        <v>262505.49775647343</v>
      </c>
      <c r="H159" s="720">
        <v>101281.44</v>
      </c>
      <c r="I159" s="643" t="s">
        <v>1751</v>
      </c>
      <c r="K159" s="711"/>
    </row>
    <row r="160" spans="1:11" s="7" customFormat="1" ht="15.6" customHeight="1" outlineLevel="1">
      <c r="A160" s="601" t="s">
        <v>1494</v>
      </c>
      <c r="B160" s="14" t="s">
        <v>1470</v>
      </c>
      <c r="C160" s="12"/>
      <c r="D160" s="618" t="s">
        <v>2</v>
      </c>
      <c r="E160" s="720">
        <v>376309.36999015009</v>
      </c>
      <c r="F160" s="720">
        <v>64319.57</v>
      </c>
      <c r="G160" s="720">
        <v>311989.79999015009</v>
      </c>
      <c r="H160" s="720">
        <v>134588.82</v>
      </c>
      <c r="I160" s="643" t="s">
        <v>1751</v>
      </c>
      <c r="K160" s="711"/>
    </row>
    <row r="161" spans="1:11" s="7" customFormat="1" ht="15.6" customHeight="1" outlineLevel="1">
      <c r="A161" s="601" t="s">
        <v>1495</v>
      </c>
      <c r="B161" s="14" t="s">
        <v>1471</v>
      </c>
      <c r="C161" s="12"/>
      <c r="D161" s="618" t="s">
        <v>2</v>
      </c>
      <c r="E161" s="720">
        <v>457301.61222382676</v>
      </c>
      <c r="F161" s="720">
        <v>64319.57</v>
      </c>
      <c r="G161" s="720">
        <v>392982.04222382675</v>
      </c>
      <c r="H161" s="720">
        <v>199404.14</v>
      </c>
      <c r="I161" s="643" t="s">
        <v>1751</v>
      </c>
      <c r="K161" s="711"/>
    </row>
    <row r="162" spans="1:11" s="7" customFormat="1" ht="15.6" customHeight="1" outlineLevel="1">
      <c r="A162" s="601" t="s">
        <v>1496</v>
      </c>
      <c r="B162" s="14" t="s">
        <v>1472</v>
      </c>
      <c r="C162" s="12"/>
      <c r="D162" s="618" t="s">
        <v>2</v>
      </c>
      <c r="E162" s="720">
        <v>691062.94563626626</v>
      </c>
      <c r="F162" s="720">
        <v>64319.57</v>
      </c>
      <c r="G162" s="720">
        <v>626743.37563626631</v>
      </c>
      <c r="H162" s="720">
        <v>370246.03</v>
      </c>
      <c r="I162" s="643" t="s">
        <v>1751</v>
      </c>
      <c r="K162" s="711"/>
    </row>
    <row r="163" spans="1:11" s="7" customFormat="1" ht="15.6" customHeight="1" outlineLevel="1">
      <c r="A163" s="601" t="s">
        <v>1497</v>
      </c>
      <c r="B163" s="14" t="s">
        <v>1473</v>
      </c>
      <c r="C163" s="12"/>
      <c r="D163" s="618" t="s">
        <v>2</v>
      </c>
      <c r="E163" s="720">
        <v>1060801.4390487056</v>
      </c>
      <c r="F163" s="720">
        <v>64319.57</v>
      </c>
      <c r="G163" s="720">
        <v>996481.86904870567</v>
      </c>
      <c r="H163" s="720">
        <v>677065.08</v>
      </c>
      <c r="I163" s="643" t="s">
        <v>1751</v>
      </c>
      <c r="K163" s="711"/>
    </row>
    <row r="164" spans="1:11" s="7" customFormat="1" ht="15.6" customHeight="1" outlineLevel="1">
      <c r="A164" s="601" t="s">
        <v>1498</v>
      </c>
      <c r="B164" s="14" t="s">
        <v>1474</v>
      </c>
      <c r="C164" s="12"/>
      <c r="D164" s="618" t="s">
        <v>2</v>
      </c>
      <c r="E164" s="720">
        <v>1526859.0097041677</v>
      </c>
      <c r="F164" s="720">
        <v>64319.57</v>
      </c>
      <c r="G164" s="720">
        <v>1462539.4397041677</v>
      </c>
      <c r="H164" s="720">
        <v>980377.02</v>
      </c>
      <c r="I164" s="643" t="s">
        <v>1751</v>
      </c>
      <c r="K164" s="711"/>
    </row>
    <row r="165" spans="1:11" s="7" customFormat="1" ht="15.6" customHeight="1" outlineLevel="1">
      <c r="A165" s="601" t="s">
        <v>1499</v>
      </c>
      <c r="B165" s="14" t="s">
        <v>1475</v>
      </c>
      <c r="C165" s="12"/>
      <c r="D165" s="618" t="s">
        <v>2</v>
      </c>
      <c r="E165" s="720">
        <v>2142357.2941769375</v>
      </c>
      <c r="F165" s="720">
        <v>64319.57</v>
      </c>
      <c r="G165" s="720">
        <v>2078037.7241769375</v>
      </c>
      <c r="H165" s="720">
        <v>1389649.55</v>
      </c>
      <c r="I165" s="643" t="s">
        <v>1751</v>
      </c>
      <c r="K165" s="711"/>
    </row>
    <row r="166" spans="1:11" s="7" customFormat="1" ht="15.6" customHeight="1" outlineLevel="1">
      <c r="A166" s="601" t="s">
        <v>1500</v>
      </c>
      <c r="B166" s="14" t="s">
        <v>1476</v>
      </c>
      <c r="C166" s="12"/>
      <c r="D166" s="618" t="s">
        <v>2</v>
      </c>
      <c r="E166" s="720">
        <v>2607555.0070255627</v>
      </c>
      <c r="F166" s="720">
        <v>64319.57</v>
      </c>
      <c r="G166" s="720">
        <v>2543235.4370255629</v>
      </c>
      <c r="H166" s="720">
        <v>1729503.06</v>
      </c>
      <c r="I166" s="643" t="s">
        <v>1751</v>
      </c>
      <c r="K166" s="711"/>
    </row>
    <row r="167" spans="1:11" s="7" customFormat="1" ht="15.6" customHeight="1" outlineLevel="1">
      <c r="A167" s="601" t="s">
        <v>1501</v>
      </c>
      <c r="B167" s="14" t="s">
        <v>1477</v>
      </c>
      <c r="C167" s="12"/>
      <c r="D167" s="618" t="s">
        <v>2</v>
      </c>
      <c r="E167" s="720">
        <v>3078799.4398741876</v>
      </c>
      <c r="F167" s="720">
        <v>64319.57</v>
      </c>
      <c r="G167" s="720">
        <v>3014479.8698741877</v>
      </c>
      <c r="H167" s="720">
        <v>2075403.29</v>
      </c>
      <c r="I167" s="643" t="s">
        <v>1751</v>
      </c>
      <c r="K167" s="711"/>
    </row>
    <row r="168" spans="1:11" s="596" customFormat="1" ht="15.6" customHeight="1" outlineLevel="1">
      <c r="A168" s="601" t="s">
        <v>1502</v>
      </c>
      <c r="B168" s="666" t="s">
        <v>1478</v>
      </c>
      <c r="C168" s="600"/>
      <c r="D168" s="629" t="s">
        <v>2</v>
      </c>
      <c r="E168" s="720">
        <v>514850.24754351372</v>
      </c>
      <c r="F168" s="720">
        <v>64319.57</v>
      </c>
      <c r="G168" s="720">
        <v>450530.67754351371</v>
      </c>
      <c r="H168" s="720">
        <v>256952.78</v>
      </c>
      <c r="I168" s="643" t="s">
        <v>1751</v>
      </c>
      <c r="K168" s="711"/>
    </row>
    <row r="169" spans="1:11" s="596" customFormat="1" ht="15.6" customHeight="1" outlineLevel="1">
      <c r="A169" s="601" t="s">
        <v>1503</v>
      </c>
      <c r="B169" s="666" t="s">
        <v>1479</v>
      </c>
      <c r="C169" s="600"/>
      <c r="D169" s="629" t="s">
        <v>2</v>
      </c>
      <c r="E169" s="720">
        <v>822530.74563626619</v>
      </c>
      <c r="F169" s="720">
        <v>64319.57</v>
      </c>
      <c r="G169" s="720">
        <v>758211.17563626624</v>
      </c>
      <c r="H169" s="720">
        <v>501713.83</v>
      </c>
      <c r="I169" s="643" t="s">
        <v>1751</v>
      </c>
      <c r="K169" s="711"/>
    </row>
    <row r="170" spans="1:11" s="7" customFormat="1" ht="56.25" customHeight="1" outlineLevel="1">
      <c r="A170" s="671" t="s">
        <v>43</v>
      </c>
      <c r="B170" s="665" t="s">
        <v>22</v>
      </c>
      <c r="C170" s="13" t="s">
        <v>2042</v>
      </c>
      <c r="D170" s="620"/>
      <c r="E170" s="720"/>
      <c r="F170" s="720"/>
      <c r="G170" s="720"/>
      <c r="H170" s="720"/>
      <c r="I170" s="643" t="s">
        <v>1615</v>
      </c>
      <c r="K170" s="711"/>
    </row>
    <row r="171" spans="1:11" s="7" customFormat="1" ht="15.6" customHeight="1" outlineLevel="1">
      <c r="A171" s="601" t="s">
        <v>729</v>
      </c>
      <c r="B171" s="14" t="s">
        <v>1459</v>
      </c>
      <c r="C171" s="12"/>
      <c r="D171" s="618" t="s">
        <v>2</v>
      </c>
      <c r="E171" s="720">
        <v>164360.44844795449</v>
      </c>
      <c r="F171" s="720">
        <v>28260.27</v>
      </c>
      <c r="G171" s="720">
        <v>136100.1784479545</v>
      </c>
      <c r="H171" s="720">
        <v>53132.88</v>
      </c>
      <c r="I171" s="643" t="s">
        <v>1751</v>
      </c>
      <c r="K171" s="711"/>
    </row>
    <row r="172" spans="1:11" s="7" customFormat="1" ht="15.6" customHeight="1" outlineLevel="1">
      <c r="A172" s="601" t="s">
        <v>730</v>
      </c>
      <c r="B172" s="14" t="s">
        <v>1460</v>
      </c>
      <c r="C172" s="12"/>
      <c r="D172" s="618" t="s">
        <v>2</v>
      </c>
      <c r="E172" s="720">
        <v>198704.32215976034</v>
      </c>
      <c r="F172" s="720">
        <v>28260.27</v>
      </c>
      <c r="G172" s="720">
        <v>170444.05215976035</v>
      </c>
      <c r="H172" s="720">
        <v>78203.539999999994</v>
      </c>
      <c r="I172" s="643" t="s">
        <v>1751</v>
      </c>
      <c r="K172" s="711"/>
    </row>
    <row r="173" spans="1:11" s="7" customFormat="1" ht="15.6" customHeight="1" outlineLevel="1">
      <c r="A173" s="601" t="s">
        <v>731</v>
      </c>
      <c r="B173" s="14" t="s">
        <v>1461</v>
      </c>
      <c r="C173" s="12"/>
      <c r="D173" s="618" t="s">
        <v>2</v>
      </c>
      <c r="E173" s="720">
        <v>223936.76354207221</v>
      </c>
      <c r="F173" s="720">
        <v>28260.27</v>
      </c>
      <c r="G173" s="720">
        <v>195676.49354207222</v>
      </c>
      <c r="H173" s="720">
        <v>99933.05</v>
      </c>
      <c r="I173" s="643" t="s">
        <v>1751</v>
      </c>
      <c r="K173" s="711"/>
    </row>
    <row r="174" spans="1:11" s="7" customFormat="1" ht="15.6" customHeight="1" outlineLevel="1">
      <c r="A174" s="601" t="s">
        <v>733</v>
      </c>
      <c r="B174" s="14" t="s">
        <v>1462</v>
      </c>
      <c r="C174" s="12"/>
      <c r="D174" s="618" t="s">
        <v>2</v>
      </c>
      <c r="E174" s="720">
        <v>278800.5186368241</v>
      </c>
      <c r="F174" s="720">
        <v>28260.27</v>
      </c>
      <c r="G174" s="720">
        <v>250540.24863682411</v>
      </c>
      <c r="H174" s="720">
        <v>142020.66</v>
      </c>
      <c r="I174" s="643" t="s">
        <v>1751</v>
      </c>
      <c r="K174" s="711"/>
    </row>
    <row r="175" spans="1:11" s="7" customFormat="1" ht="15.6" customHeight="1" outlineLevel="1">
      <c r="A175" s="601" t="s">
        <v>732</v>
      </c>
      <c r="B175" s="14" t="s">
        <v>1463</v>
      </c>
      <c r="C175" s="12"/>
      <c r="D175" s="618" t="s">
        <v>2</v>
      </c>
      <c r="E175" s="720">
        <v>433793.59049891878</v>
      </c>
      <c r="F175" s="720">
        <v>28260.27</v>
      </c>
      <c r="G175" s="720">
        <v>405533.32049891877</v>
      </c>
      <c r="H175" s="720">
        <v>254088.28</v>
      </c>
      <c r="I175" s="643" t="s">
        <v>1751</v>
      </c>
      <c r="K175" s="711"/>
    </row>
    <row r="176" spans="1:11" s="7" customFormat="1" ht="15.6" customHeight="1" outlineLevel="1">
      <c r="A176" s="601" t="s">
        <v>734</v>
      </c>
      <c r="B176" s="14" t="s">
        <v>1464</v>
      </c>
      <c r="C176" s="12"/>
      <c r="D176" s="618" t="s">
        <v>2</v>
      </c>
      <c r="E176" s="720">
        <v>733673.35640018096</v>
      </c>
      <c r="F176" s="720">
        <v>28260.27</v>
      </c>
      <c r="G176" s="720">
        <v>705413.08640018094</v>
      </c>
      <c r="H176" s="720">
        <v>423509.93</v>
      </c>
      <c r="I176" s="643" t="s">
        <v>1751</v>
      </c>
      <c r="K176" s="711"/>
    </row>
    <row r="177" spans="1:11" s="7" customFormat="1" ht="15.6" customHeight="1" outlineLevel="1">
      <c r="A177" s="601" t="s">
        <v>736</v>
      </c>
      <c r="B177" s="14" t="s">
        <v>1465</v>
      </c>
      <c r="C177" s="12"/>
      <c r="D177" s="618" t="s">
        <v>2</v>
      </c>
      <c r="E177" s="720">
        <v>1101970.8138483167</v>
      </c>
      <c r="F177" s="720">
        <v>28260.27</v>
      </c>
      <c r="G177" s="720">
        <v>1073710.5438483167</v>
      </c>
      <c r="H177" s="720">
        <v>668512.64</v>
      </c>
      <c r="I177" s="643" t="s">
        <v>1751</v>
      </c>
      <c r="K177" s="711"/>
    </row>
    <row r="178" spans="1:11" s="7" customFormat="1" ht="15.6" customHeight="1" outlineLevel="1">
      <c r="A178" s="601" t="s">
        <v>735</v>
      </c>
      <c r="B178" s="14" t="s">
        <v>1466</v>
      </c>
      <c r="C178" s="12"/>
      <c r="D178" s="618" t="s">
        <v>2</v>
      </c>
      <c r="E178" s="720">
        <v>1428784.870791984</v>
      </c>
      <c r="F178" s="720">
        <v>28260.27</v>
      </c>
      <c r="G178" s="720">
        <v>1400524.600791984</v>
      </c>
      <c r="H178" s="720">
        <v>854797.85</v>
      </c>
      <c r="I178" s="643" t="s">
        <v>1751</v>
      </c>
      <c r="K178" s="711"/>
    </row>
    <row r="179" spans="1:11" s="7" customFormat="1" ht="15.6" customHeight="1" outlineLevel="1">
      <c r="A179" s="601" t="s">
        <v>737</v>
      </c>
      <c r="B179" s="14" t="s">
        <v>1467</v>
      </c>
      <c r="C179" s="12"/>
      <c r="D179" s="618" t="s">
        <v>2</v>
      </c>
      <c r="E179" s="720">
        <v>2004072.734818497</v>
      </c>
      <c r="F179" s="720">
        <v>28260.27</v>
      </c>
      <c r="G179" s="720">
        <v>1975812.464818497</v>
      </c>
      <c r="H179" s="720">
        <v>1285083.76</v>
      </c>
      <c r="I179" s="643" t="s">
        <v>1751</v>
      </c>
      <c r="K179" s="711"/>
    </row>
    <row r="180" spans="1:11" s="596" customFormat="1" ht="15.6" customHeight="1" outlineLevel="1">
      <c r="A180" s="601" t="s">
        <v>1504</v>
      </c>
      <c r="B180" s="666" t="s">
        <v>1468</v>
      </c>
      <c r="C180" s="600"/>
      <c r="D180" s="629" t="s">
        <v>2</v>
      </c>
      <c r="E180" s="720">
        <v>177636.94702954518</v>
      </c>
      <c r="F180" s="720">
        <v>28260.27</v>
      </c>
      <c r="G180" s="720">
        <v>149376.67702954519</v>
      </c>
      <c r="H180" s="720">
        <v>66409.38</v>
      </c>
      <c r="I180" s="643" t="s">
        <v>1751</v>
      </c>
      <c r="K180" s="711"/>
    </row>
    <row r="181" spans="1:11" s="7" customFormat="1" ht="15.6" customHeight="1" outlineLevel="1">
      <c r="A181" s="601" t="s">
        <v>1505</v>
      </c>
      <c r="B181" s="14" t="s">
        <v>1469</v>
      </c>
      <c r="C181" s="12"/>
      <c r="D181" s="618" t="s">
        <v>2</v>
      </c>
      <c r="E181" s="720">
        <v>221782.2246757402</v>
      </c>
      <c r="F181" s="720">
        <v>28260.27</v>
      </c>
      <c r="G181" s="720">
        <v>193521.95467574021</v>
      </c>
      <c r="H181" s="720">
        <v>101281.44</v>
      </c>
      <c r="I181" s="643" t="s">
        <v>1751</v>
      </c>
      <c r="K181" s="711"/>
    </row>
    <row r="182" spans="1:11" s="7" customFormat="1" ht="15.6" customHeight="1" outlineLevel="1">
      <c r="A182" s="601" t="s">
        <v>1506</v>
      </c>
      <c r="B182" s="14" t="s">
        <v>1470</v>
      </c>
      <c r="C182" s="12"/>
      <c r="D182" s="618" t="s">
        <v>2</v>
      </c>
      <c r="E182" s="720">
        <v>258592.53927502802</v>
      </c>
      <c r="F182" s="720">
        <v>28260.27</v>
      </c>
      <c r="G182" s="720">
        <v>230332.26927502803</v>
      </c>
      <c r="H182" s="720">
        <v>134588.82</v>
      </c>
      <c r="I182" s="643" t="s">
        <v>1751</v>
      </c>
      <c r="K182" s="711"/>
    </row>
    <row r="183" spans="1:11" s="7" customFormat="1" ht="15.6" customHeight="1" outlineLevel="1">
      <c r="A183" s="601" t="s">
        <v>1507</v>
      </c>
      <c r="B183" s="14" t="s">
        <v>1471</v>
      </c>
      <c r="C183" s="12"/>
      <c r="D183" s="618" t="s">
        <v>2</v>
      </c>
      <c r="E183" s="720">
        <v>336184.00293772045</v>
      </c>
      <c r="F183" s="720">
        <v>28260.27</v>
      </c>
      <c r="G183" s="720">
        <v>307923.73293772043</v>
      </c>
      <c r="H183" s="720">
        <v>199404.14</v>
      </c>
      <c r="I183" s="643" t="s">
        <v>1751</v>
      </c>
      <c r="K183" s="711"/>
    </row>
    <row r="184" spans="1:11" s="7" customFormat="1" ht="15.6" customHeight="1" outlineLevel="1">
      <c r="A184" s="601" t="s">
        <v>1508</v>
      </c>
      <c r="B184" s="14" t="s">
        <v>1472</v>
      </c>
      <c r="C184" s="12"/>
      <c r="D184" s="618" t="s">
        <v>2</v>
      </c>
      <c r="E184" s="720">
        <v>549951.33785884967</v>
      </c>
      <c r="F184" s="720">
        <v>28260.27</v>
      </c>
      <c r="G184" s="720">
        <v>521691.06785884965</v>
      </c>
      <c r="H184" s="720">
        <v>370246.03</v>
      </c>
      <c r="I184" s="643" t="s">
        <v>1751</v>
      </c>
      <c r="K184" s="711"/>
    </row>
    <row r="185" spans="1:11" s="7" customFormat="1" ht="15.6" customHeight="1" outlineLevel="1">
      <c r="A185" s="601" t="s">
        <v>1509</v>
      </c>
      <c r="B185" s="14" t="s">
        <v>1473</v>
      </c>
      <c r="C185" s="12"/>
      <c r="D185" s="618" t="s">
        <v>2</v>
      </c>
      <c r="E185" s="720">
        <v>987228.51235745684</v>
      </c>
      <c r="F185" s="720">
        <v>28260.27</v>
      </c>
      <c r="G185" s="720">
        <v>958968.24235745682</v>
      </c>
      <c r="H185" s="720">
        <v>677065.08</v>
      </c>
      <c r="I185" s="643" t="s">
        <v>1751</v>
      </c>
      <c r="K185" s="711"/>
    </row>
    <row r="186" spans="1:11" s="7" customFormat="1" ht="15.6" customHeight="1" outlineLevel="1">
      <c r="A186" s="601" t="s">
        <v>1510</v>
      </c>
      <c r="B186" s="14" t="s">
        <v>1474</v>
      </c>
      <c r="C186" s="12"/>
      <c r="D186" s="618" t="s">
        <v>2</v>
      </c>
      <c r="E186" s="720">
        <v>1413835.1957427859</v>
      </c>
      <c r="F186" s="720">
        <v>28260.27</v>
      </c>
      <c r="G186" s="720">
        <v>1385574.9257427859</v>
      </c>
      <c r="H186" s="720">
        <v>980377.02</v>
      </c>
      <c r="I186" s="643" t="s">
        <v>1751</v>
      </c>
      <c r="K186" s="711"/>
    </row>
    <row r="187" spans="1:11" s="7" customFormat="1" ht="15.6" customHeight="1" outlineLevel="1">
      <c r="A187" s="601" t="s">
        <v>1511</v>
      </c>
      <c r="B187" s="14" t="s">
        <v>1475</v>
      </c>
      <c r="C187" s="12"/>
      <c r="D187" s="618" t="s">
        <v>2</v>
      </c>
      <c r="E187" s="720">
        <v>1963636.5728608472</v>
      </c>
      <c r="F187" s="720">
        <v>28260.27</v>
      </c>
      <c r="G187" s="720">
        <v>1935376.3028608472</v>
      </c>
      <c r="H187" s="720">
        <v>1389649.55</v>
      </c>
      <c r="I187" s="643" t="s">
        <v>1751</v>
      </c>
      <c r="K187" s="711"/>
    </row>
    <row r="188" spans="1:11" s="7" customFormat="1" ht="15.6" customHeight="1" outlineLevel="1">
      <c r="A188" s="601" t="s">
        <v>1512</v>
      </c>
      <c r="B188" s="14" t="s">
        <v>1476</v>
      </c>
      <c r="C188" s="12"/>
      <c r="D188" s="618" t="s">
        <v>2</v>
      </c>
      <c r="E188" s="720">
        <v>2375991.0568793709</v>
      </c>
      <c r="F188" s="720">
        <v>28260.27</v>
      </c>
      <c r="G188" s="720">
        <v>2347730.7868793709</v>
      </c>
      <c r="H188" s="720">
        <v>1729503.06</v>
      </c>
      <c r="I188" s="643" t="s">
        <v>1751</v>
      </c>
      <c r="K188" s="711"/>
    </row>
    <row r="189" spans="1:11" s="7" customFormat="1" ht="15.6" customHeight="1" outlineLevel="1">
      <c r="A189" s="601" t="s">
        <v>1513</v>
      </c>
      <c r="B189" s="14" t="s">
        <v>1477</v>
      </c>
      <c r="C189" s="12"/>
      <c r="D189" s="618" t="s">
        <v>2</v>
      </c>
      <c r="E189" s="720">
        <v>2794392.2608978949</v>
      </c>
      <c r="F189" s="720">
        <v>28260.27</v>
      </c>
      <c r="G189" s="720">
        <v>2766131.9908978948</v>
      </c>
      <c r="H189" s="720">
        <v>2075403.29</v>
      </c>
      <c r="I189" s="643" t="s">
        <v>1751</v>
      </c>
      <c r="K189" s="711"/>
    </row>
    <row r="190" spans="1:11" s="596" customFormat="1" ht="15.6" customHeight="1" outlineLevel="1">
      <c r="A190" s="601" t="s">
        <v>1514</v>
      </c>
      <c r="B190" s="666" t="s">
        <v>1478</v>
      </c>
      <c r="C190" s="600"/>
      <c r="D190" s="629" t="s">
        <v>2</v>
      </c>
      <c r="E190" s="720">
        <v>393732.63825740747</v>
      </c>
      <c r="F190" s="720">
        <v>28260.27</v>
      </c>
      <c r="G190" s="720">
        <v>365472.36825740745</v>
      </c>
      <c r="H190" s="720">
        <v>256952.78</v>
      </c>
      <c r="I190" s="643" t="s">
        <v>1751</v>
      </c>
      <c r="K190" s="711"/>
    </row>
    <row r="191" spans="1:11" s="596" customFormat="1" ht="15.6" customHeight="1" outlineLevel="1">
      <c r="A191" s="601" t="s">
        <v>1515</v>
      </c>
      <c r="B191" s="666" t="s">
        <v>1479</v>
      </c>
      <c r="C191" s="600"/>
      <c r="D191" s="629" t="s">
        <v>2</v>
      </c>
      <c r="E191" s="720">
        <v>681419.13570242526</v>
      </c>
      <c r="F191" s="720">
        <v>28260.27</v>
      </c>
      <c r="G191" s="720">
        <v>653158.86570242525</v>
      </c>
      <c r="H191" s="720">
        <v>501713.83</v>
      </c>
      <c r="I191" s="643" t="s">
        <v>1751</v>
      </c>
      <c r="K191" s="711"/>
    </row>
    <row r="192" spans="1:11" s="7" customFormat="1" ht="126" outlineLevel="1">
      <c r="A192" s="61" t="s">
        <v>44</v>
      </c>
      <c r="B192" s="672" t="s">
        <v>738</v>
      </c>
      <c r="C192" s="13" t="s">
        <v>1043</v>
      </c>
      <c r="D192" s="620"/>
      <c r="E192" s="720"/>
      <c r="F192" s="720"/>
      <c r="G192" s="720"/>
      <c r="H192" s="720"/>
      <c r="I192" s="643" t="s">
        <v>1159</v>
      </c>
      <c r="K192" s="711"/>
    </row>
    <row r="193" spans="1:11" s="7" customFormat="1" ht="15.6" customHeight="1" outlineLevel="1">
      <c r="A193" s="601" t="s">
        <v>1132</v>
      </c>
      <c r="B193" s="666" t="s">
        <v>643</v>
      </c>
      <c r="C193" s="600"/>
      <c r="D193" s="629" t="s">
        <v>644</v>
      </c>
      <c r="E193" s="720">
        <v>1407.2427611211604</v>
      </c>
      <c r="F193" s="720">
        <v>129.55853581194279</v>
      </c>
      <c r="G193" s="720">
        <v>1277.6842253092175</v>
      </c>
      <c r="H193" s="720">
        <v>0</v>
      </c>
      <c r="I193" s="643" t="s">
        <v>1751</v>
      </c>
      <c r="K193" s="711"/>
    </row>
    <row r="194" spans="1:11" s="7" customFormat="1" ht="15.6" customHeight="1" outlineLevel="1">
      <c r="A194" s="601" t="s">
        <v>1133</v>
      </c>
      <c r="B194" s="666" t="s">
        <v>645</v>
      </c>
      <c r="C194" s="600"/>
      <c r="D194" s="629" t="s">
        <v>644</v>
      </c>
      <c r="E194" s="720">
        <v>2923.5985155377057</v>
      </c>
      <c r="F194" s="720">
        <v>184.45036967804739</v>
      </c>
      <c r="G194" s="720">
        <v>2739.1481458596581</v>
      </c>
      <c r="H194" s="720">
        <v>0</v>
      </c>
      <c r="I194" s="643" t="s">
        <v>1751</v>
      </c>
      <c r="K194" s="711"/>
    </row>
    <row r="195" spans="1:11" s="7" customFormat="1" ht="15.6" customHeight="1" outlineLevel="1">
      <c r="A195" s="601" t="s">
        <v>1134</v>
      </c>
      <c r="B195" s="666" t="s">
        <v>646</v>
      </c>
      <c r="C195" s="600"/>
      <c r="D195" s="629" t="s">
        <v>644</v>
      </c>
      <c r="E195" s="720">
        <v>4062.4317734248052</v>
      </c>
      <c r="F195" s="720">
        <v>258.03764546381149</v>
      </c>
      <c r="G195" s="720">
        <v>3804.3941279609935</v>
      </c>
      <c r="H195" s="720">
        <v>0</v>
      </c>
      <c r="I195" s="643" t="s">
        <v>1751</v>
      </c>
      <c r="K195" s="711"/>
    </row>
    <row r="196" spans="1:11" s="7" customFormat="1" ht="15.6" customHeight="1" outlineLevel="1">
      <c r="A196" s="601" t="s">
        <v>1135</v>
      </c>
      <c r="B196" s="666" t="s">
        <v>647</v>
      </c>
      <c r="C196" s="600"/>
      <c r="D196" s="629" t="s">
        <v>644</v>
      </c>
      <c r="E196" s="720">
        <v>5043.4530635603023</v>
      </c>
      <c r="F196" s="720">
        <v>320.34847943519713</v>
      </c>
      <c r="G196" s="720">
        <v>4723.1045841251052</v>
      </c>
      <c r="H196" s="720">
        <v>0</v>
      </c>
      <c r="I196" s="643" t="s">
        <v>1751</v>
      </c>
      <c r="K196" s="711"/>
    </row>
    <row r="197" spans="1:11" s="7" customFormat="1" ht="15.6" customHeight="1" outlineLevel="1">
      <c r="A197" s="601" t="s">
        <v>1136</v>
      </c>
      <c r="B197" s="666" t="s">
        <v>648</v>
      </c>
      <c r="C197" s="600"/>
      <c r="D197" s="629" t="s">
        <v>644</v>
      </c>
      <c r="E197" s="720">
        <v>7968.93931361452</v>
      </c>
      <c r="F197" s="720">
        <v>506.16867926562287</v>
      </c>
      <c r="G197" s="720">
        <v>7462.7706343488971</v>
      </c>
      <c r="H197" s="720">
        <v>0</v>
      </c>
      <c r="I197" s="643" t="s">
        <v>1751</v>
      </c>
      <c r="K197" s="711"/>
    </row>
    <row r="198" spans="1:11" s="7" customFormat="1" ht="15.6" customHeight="1" outlineLevel="1">
      <c r="A198" s="601" t="s">
        <v>1137</v>
      </c>
      <c r="B198" s="666" t="s">
        <v>649</v>
      </c>
      <c r="C198" s="600"/>
      <c r="D198" s="629" t="s">
        <v>644</v>
      </c>
      <c r="E198" s="720">
        <v>14079.69632691022</v>
      </c>
      <c r="F198" s="720">
        <v>894.30731328171908</v>
      </c>
      <c r="G198" s="720">
        <v>13185.389013628501</v>
      </c>
      <c r="H198" s="720">
        <v>0</v>
      </c>
      <c r="I198" s="643" t="s">
        <v>1751</v>
      </c>
      <c r="K198" s="711"/>
    </row>
    <row r="199" spans="1:11" s="7" customFormat="1" ht="15.6" customHeight="1" outlineLevel="1">
      <c r="A199" s="601" t="s">
        <v>1138</v>
      </c>
      <c r="B199" s="666" t="s">
        <v>650</v>
      </c>
      <c r="C199" s="600"/>
      <c r="D199" s="629" t="s">
        <v>644</v>
      </c>
      <c r="E199" s="720">
        <v>16850.520220731665</v>
      </c>
      <c r="F199" s="720">
        <v>1070.3030912592872</v>
      </c>
      <c r="G199" s="720">
        <v>15780.217129472378</v>
      </c>
      <c r="H199" s="720">
        <v>0</v>
      </c>
      <c r="I199" s="643" t="s">
        <v>1751</v>
      </c>
      <c r="K199" s="711"/>
    </row>
    <row r="200" spans="1:11" s="7" customFormat="1" ht="15.6" customHeight="1" outlineLevel="1">
      <c r="A200" s="601" t="s">
        <v>1139</v>
      </c>
      <c r="B200" s="666" t="s">
        <v>651</v>
      </c>
      <c r="C200" s="600"/>
      <c r="D200" s="629" t="s">
        <v>644</v>
      </c>
      <c r="E200" s="720">
        <v>20707.730520368983</v>
      </c>
      <c r="F200" s="720">
        <v>1315.3054329930665</v>
      </c>
      <c r="G200" s="720">
        <v>19392.425087375916</v>
      </c>
      <c r="H200" s="720">
        <v>0</v>
      </c>
      <c r="I200" s="643" t="s">
        <v>1751</v>
      </c>
      <c r="K200" s="711"/>
    </row>
    <row r="201" spans="1:11" s="7" customFormat="1" ht="15.6" customHeight="1" outlineLevel="1">
      <c r="A201" s="601" t="s">
        <v>1140</v>
      </c>
      <c r="B201" s="666" t="s">
        <v>652</v>
      </c>
      <c r="C201" s="600"/>
      <c r="D201" s="629" t="s">
        <v>644</v>
      </c>
      <c r="E201" s="720">
        <v>32131.761864475353</v>
      </c>
      <c r="F201" s="720">
        <v>2040.9318613109176</v>
      </c>
      <c r="G201" s="720">
        <v>30090.830003164436</v>
      </c>
      <c r="H201" s="720">
        <v>0</v>
      </c>
      <c r="I201" s="643" t="s">
        <v>1751</v>
      </c>
      <c r="K201" s="711"/>
    </row>
    <row r="202" spans="1:11" s="7" customFormat="1" ht="15.6" customHeight="1" outlineLevel="1">
      <c r="A202" s="601" t="s">
        <v>1141</v>
      </c>
      <c r="B202" s="666" t="s">
        <v>653</v>
      </c>
      <c r="C202" s="600"/>
      <c r="D202" s="629" t="s">
        <v>644</v>
      </c>
      <c r="E202" s="720">
        <v>41751.687577647957</v>
      </c>
      <c r="F202" s="720">
        <v>2651.9637784014067</v>
      </c>
      <c r="G202" s="720">
        <v>39099.723799246553</v>
      </c>
      <c r="H202" s="720">
        <v>0</v>
      </c>
      <c r="I202" s="643" t="s">
        <v>1751</v>
      </c>
      <c r="K202" s="711"/>
    </row>
    <row r="203" spans="1:11" s="7" customFormat="1" ht="63" outlineLevel="1">
      <c r="A203" s="673" t="s">
        <v>45</v>
      </c>
      <c r="B203" s="12" t="s">
        <v>125</v>
      </c>
      <c r="C203" s="12" t="s">
        <v>126</v>
      </c>
      <c r="D203" s="618" t="s">
        <v>75</v>
      </c>
      <c r="E203" s="720">
        <v>33.6</v>
      </c>
      <c r="F203" s="720">
        <v>0</v>
      </c>
      <c r="G203" s="720">
        <v>33.6</v>
      </c>
      <c r="H203" s="720">
        <v>0</v>
      </c>
      <c r="I203" s="643" t="s">
        <v>872</v>
      </c>
      <c r="K203" s="711"/>
    </row>
    <row r="204" spans="1:11" s="7" customFormat="1" ht="110.25" outlineLevel="1">
      <c r="A204" s="673" t="s">
        <v>1142</v>
      </c>
      <c r="B204" s="12" t="s">
        <v>127</v>
      </c>
      <c r="C204" s="12" t="s">
        <v>113</v>
      </c>
      <c r="D204" s="618" t="s">
        <v>75</v>
      </c>
      <c r="E204" s="720">
        <v>150.03</v>
      </c>
      <c r="F204" s="720">
        <v>0</v>
      </c>
      <c r="G204" s="720">
        <v>150.03</v>
      </c>
      <c r="H204" s="720">
        <v>0</v>
      </c>
      <c r="I204" s="643" t="s">
        <v>873</v>
      </c>
      <c r="K204" s="711"/>
    </row>
    <row r="205" spans="1:11" s="7" customFormat="1" ht="173.25" outlineLevel="1">
      <c r="A205" s="674" t="s">
        <v>46</v>
      </c>
      <c r="B205" s="624" t="s">
        <v>1160</v>
      </c>
      <c r="C205" s="624" t="s">
        <v>1044</v>
      </c>
      <c r="D205" s="625" t="s">
        <v>644</v>
      </c>
      <c r="E205" s="720">
        <v>4436.8090252505453</v>
      </c>
      <c r="F205" s="720">
        <v>0</v>
      </c>
      <c r="G205" s="720">
        <v>4436.8090252505453</v>
      </c>
      <c r="H205" s="720">
        <v>0</v>
      </c>
      <c r="I205" s="643" t="s">
        <v>950</v>
      </c>
      <c r="K205" s="711"/>
    </row>
    <row r="206" spans="1:11" s="7" customFormat="1" ht="32.25" customHeight="1" outlineLevel="1">
      <c r="A206" s="675" t="s">
        <v>1143</v>
      </c>
      <c r="B206" s="676" t="s">
        <v>740</v>
      </c>
      <c r="C206" s="677"/>
      <c r="D206" s="678"/>
      <c r="E206" s="720"/>
      <c r="F206" s="720"/>
      <c r="G206" s="720"/>
      <c r="H206" s="720"/>
      <c r="I206" s="643" t="s">
        <v>2002</v>
      </c>
      <c r="K206" s="711"/>
    </row>
    <row r="207" spans="1:11" s="7" customFormat="1" ht="70.5" customHeight="1" outlineLevel="1">
      <c r="A207" s="674" t="s">
        <v>1144</v>
      </c>
      <c r="B207" s="600" t="s">
        <v>744</v>
      </c>
      <c r="C207" s="12" t="s">
        <v>905</v>
      </c>
      <c r="D207" s="618" t="s">
        <v>85</v>
      </c>
      <c r="E207" s="720">
        <v>82890.652713488147</v>
      </c>
      <c r="F207" s="720">
        <v>7763.4605442159918</v>
      </c>
      <c r="G207" s="720">
        <v>75127.192169272152</v>
      </c>
      <c r="H207" s="720">
        <v>0</v>
      </c>
      <c r="I207" s="643" t="s">
        <v>2002</v>
      </c>
      <c r="K207" s="711"/>
    </row>
    <row r="208" spans="1:11" s="7" customFormat="1" ht="111.75" customHeight="1" outlineLevel="1">
      <c r="A208" s="674" t="s">
        <v>1145</v>
      </c>
      <c r="B208" s="600" t="s">
        <v>745</v>
      </c>
      <c r="C208" s="12" t="s">
        <v>905</v>
      </c>
      <c r="D208" s="618" t="s">
        <v>85</v>
      </c>
      <c r="E208" s="720">
        <v>87284.371412297391</v>
      </c>
      <c r="F208" s="720">
        <v>8772.2953120805669</v>
      </c>
      <c r="G208" s="720">
        <v>78512.076100216829</v>
      </c>
      <c r="H208" s="720">
        <v>0</v>
      </c>
      <c r="I208" s="643" t="s">
        <v>2002</v>
      </c>
      <c r="K208" s="711"/>
    </row>
    <row r="209" spans="1:11" s="7" customFormat="1" ht="90" customHeight="1" outlineLevel="1">
      <c r="A209" s="674" t="s">
        <v>1146</v>
      </c>
      <c r="B209" s="12" t="s">
        <v>741</v>
      </c>
      <c r="C209" s="12" t="s">
        <v>904</v>
      </c>
      <c r="D209" s="618"/>
      <c r="E209" s="720"/>
      <c r="F209" s="720"/>
      <c r="G209" s="720"/>
      <c r="H209" s="720"/>
      <c r="I209" s="643" t="s">
        <v>2002</v>
      </c>
      <c r="K209" s="711"/>
    </row>
    <row r="210" spans="1:11" s="7" customFormat="1" ht="30" customHeight="1" outlineLevel="1">
      <c r="A210" s="674" t="s">
        <v>1147</v>
      </c>
      <c r="B210" s="14" t="s">
        <v>746</v>
      </c>
      <c r="C210" s="12"/>
      <c r="D210" s="618" t="s">
        <v>85</v>
      </c>
      <c r="E210" s="720">
        <v>49588.675647693497</v>
      </c>
      <c r="F210" s="720">
        <v>4955.8637540914578</v>
      </c>
      <c r="G210" s="720">
        <v>44632.81189360204</v>
      </c>
      <c r="H210" s="720">
        <v>0</v>
      </c>
      <c r="I210" s="643" t="s">
        <v>2002</v>
      </c>
      <c r="K210" s="711"/>
    </row>
    <row r="211" spans="1:11" s="7" customFormat="1" ht="30" customHeight="1" outlineLevel="1">
      <c r="A211" s="674" t="s">
        <v>1148</v>
      </c>
      <c r="B211" s="14" t="s">
        <v>747</v>
      </c>
      <c r="C211" s="12"/>
      <c r="D211" s="618" t="s">
        <v>85</v>
      </c>
      <c r="E211" s="720">
        <v>140182.19834892574</v>
      </c>
      <c r="F211" s="720">
        <v>14018.220972414811</v>
      </c>
      <c r="G211" s="720">
        <v>126163.97737651093</v>
      </c>
      <c r="H211" s="720">
        <v>0</v>
      </c>
      <c r="I211" s="643" t="s">
        <v>2002</v>
      </c>
      <c r="K211" s="711"/>
    </row>
    <row r="212" spans="1:11" s="7" customFormat="1" ht="30" customHeight="1" outlineLevel="1">
      <c r="A212" s="674" t="s">
        <v>1149</v>
      </c>
      <c r="B212" s="14" t="s">
        <v>748</v>
      </c>
      <c r="C212" s="12"/>
      <c r="D212" s="618" t="s">
        <v>85</v>
      </c>
      <c r="E212" s="720">
        <v>214128.885448944</v>
      </c>
      <c r="F212" s="720">
        <v>39079.462</v>
      </c>
      <c r="G212" s="720">
        <v>175049.423448944</v>
      </c>
      <c r="H212" s="720">
        <v>0</v>
      </c>
      <c r="I212" s="643" t="s">
        <v>2002</v>
      </c>
      <c r="K212" s="711"/>
    </row>
    <row r="213" spans="1:11" s="7" customFormat="1" ht="134.25" customHeight="1" outlineLevel="1">
      <c r="A213" s="674" t="s">
        <v>1150</v>
      </c>
      <c r="B213" s="12" t="s">
        <v>742</v>
      </c>
      <c r="C213" s="12" t="s">
        <v>904</v>
      </c>
      <c r="D213" s="618"/>
      <c r="E213" s="720"/>
      <c r="F213" s="720"/>
      <c r="G213" s="720"/>
      <c r="H213" s="720"/>
      <c r="I213" s="643" t="s">
        <v>2002</v>
      </c>
      <c r="K213" s="711"/>
    </row>
    <row r="214" spans="1:11" s="7" customFormat="1" ht="31.5" customHeight="1" outlineLevel="1">
      <c r="A214" s="674" t="s">
        <v>1151</v>
      </c>
      <c r="B214" s="14" t="s">
        <v>746</v>
      </c>
      <c r="C214" s="12"/>
      <c r="D214" s="618" t="s">
        <v>85</v>
      </c>
      <c r="E214" s="720">
        <v>117796.72329297311</v>
      </c>
      <c r="F214" s="720">
        <v>11603.139730535946</v>
      </c>
      <c r="G214" s="720">
        <v>106193.58356243717</v>
      </c>
      <c r="H214" s="720">
        <v>0</v>
      </c>
      <c r="I214" s="643" t="s">
        <v>2002</v>
      </c>
      <c r="K214" s="711"/>
    </row>
    <row r="215" spans="1:11" s="7" customFormat="1" ht="31.5" customHeight="1" outlineLevel="1">
      <c r="A215" s="674" t="s">
        <v>1152</v>
      </c>
      <c r="B215" s="14" t="s">
        <v>747</v>
      </c>
      <c r="C215" s="12"/>
      <c r="D215" s="618" t="s">
        <v>85</v>
      </c>
      <c r="E215" s="720">
        <v>177063.31794471145</v>
      </c>
      <c r="F215" s="720">
        <v>17706.333592920226</v>
      </c>
      <c r="G215" s="720">
        <v>159356.98435179124</v>
      </c>
      <c r="H215" s="720">
        <v>0</v>
      </c>
      <c r="I215" s="643" t="s">
        <v>2002</v>
      </c>
      <c r="K215" s="711"/>
    </row>
    <row r="216" spans="1:11" s="7" customFormat="1" ht="31.5" customHeight="1" outlineLevel="1">
      <c r="A216" s="674" t="s">
        <v>1153</v>
      </c>
      <c r="B216" s="14" t="s">
        <v>748</v>
      </c>
      <c r="C216" s="12"/>
      <c r="D216" s="618" t="s">
        <v>85</v>
      </c>
      <c r="E216" s="720">
        <v>264418.25066619297</v>
      </c>
      <c r="F216" s="720">
        <v>26441.827595834551</v>
      </c>
      <c r="G216" s="720">
        <v>237976.4230703584</v>
      </c>
      <c r="H216" s="720">
        <v>0</v>
      </c>
      <c r="I216" s="643" t="s">
        <v>2002</v>
      </c>
      <c r="K216" s="711"/>
    </row>
    <row r="217" spans="1:11" s="7" customFormat="1" ht="130.5" customHeight="1" outlineLevel="1">
      <c r="A217" s="674" t="s">
        <v>1154</v>
      </c>
      <c r="B217" s="12" t="s">
        <v>743</v>
      </c>
      <c r="C217" s="12" t="s">
        <v>904</v>
      </c>
      <c r="D217" s="618"/>
      <c r="E217" s="720"/>
      <c r="F217" s="720"/>
      <c r="G217" s="720"/>
      <c r="H217" s="720"/>
      <c r="I217" s="643" t="s">
        <v>2002</v>
      </c>
      <c r="K217" s="711"/>
    </row>
    <row r="218" spans="1:11" s="7" customFormat="1" ht="30" customHeight="1" outlineLevel="1">
      <c r="A218" s="674" t="s">
        <v>1155</v>
      </c>
      <c r="B218" s="14" t="s">
        <v>746</v>
      </c>
      <c r="C218" s="12"/>
      <c r="D218" s="618" t="s">
        <v>85</v>
      </c>
      <c r="E218" s="720">
        <v>63443.919331579855</v>
      </c>
      <c r="F218" s="720">
        <v>6317.936656052022</v>
      </c>
      <c r="G218" s="720">
        <v>57125.982675527834</v>
      </c>
      <c r="H218" s="720">
        <v>0</v>
      </c>
      <c r="I218" s="643" t="s">
        <v>2002</v>
      </c>
      <c r="K218" s="711"/>
    </row>
    <row r="219" spans="1:11" s="7" customFormat="1" ht="30" customHeight="1" outlineLevel="1">
      <c r="A219" s="674" t="s">
        <v>1156</v>
      </c>
      <c r="B219" s="14" t="s">
        <v>747</v>
      </c>
      <c r="C219" s="12"/>
      <c r="D219" s="618" t="s">
        <v>85</v>
      </c>
      <c r="E219" s="720">
        <v>121481.92804842604</v>
      </c>
      <c r="F219" s="720">
        <v>12148.194052303163</v>
      </c>
      <c r="G219" s="720">
        <v>109333.73399612287</v>
      </c>
      <c r="H219" s="720">
        <v>0</v>
      </c>
      <c r="I219" s="643" t="s">
        <v>2002</v>
      </c>
      <c r="K219" s="711"/>
    </row>
    <row r="220" spans="1:11" s="7" customFormat="1" ht="30" customHeight="1" outlineLevel="1">
      <c r="A220" s="673" t="s">
        <v>1157</v>
      </c>
      <c r="B220" s="14" t="s">
        <v>748</v>
      </c>
      <c r="C220" s="12"/>
      <c r="D220" s="618" t="s">
        <v>85</v>
      </c>
      <c r="E220" s="720">
        <v>237408.49240687079</v>
      </c>
      <c r="F220" s="720">
        <v>18154.270244476185</v>
      </c>
      <c r="G220" s="720">
        <v>219254.22216239461</v>
      </c>
      <c r="H220" s="720">
        <v>0</v>
      </c>
      <c r="I220" s="643" t="s">
        <v>2002</v>
      </c>
      <c r="K220" s="711"/>
    </row>
    <row r="221" spans="1:11" s="7" customFormat="1" ht="119.25" customHeight="1" outlineLevel="1">
      <c r="A221" s="756" t="s">
        <v>2043</v>
      </c>
      <c r="B221" s="757"/>
      <c r="C221" s="757"/>
      <c r="D221" s="758"/>
      <c r="E221" s="720"/>
      <c r="F221" s="720"/>
      <c r="G221" s="720"/>
      <c r="H221" s="720"/>
      <c r="I221" s="643" t="s">
        <v>2002</v>
      </c>
      <c r="K221" s="711"/>
    </row>
    <row r="222" spans="1:11" s="7" customFormat="1" ht="26.25" customHeight="1">
      <c r="A222" s="742" t="s">
        <v>1093</v>
      </c>
      <c r="B222" s="743"/>
      <c r="C222" s="743"/>
      <c r="D222" s="661"/>
      <c r="E222" s="720"/>
      <c r="F222" s="720"/>
      <c r="G222" s="720"/>
      <c r="H222" s="720"/>
      <c r="I222" s="643" t="s">
        <v>2002</v>
      </c>
      <c r="K222" s="711"/>
    </row>
    <row r="223" spans="1:11" s="7" customFormat="1" ht="22.5" customHeight="1" outlineLevel="1">
      <c r="A223" s="732" t="s">
        <v>499</v>
      </c>
      <c r="B223" s="733"/>
      <c r="C223" s="733"/>
      <c r="D223" s="662"/>
      <c r="E223" s="720"/>
      <c r="F223" s="720"/>
      <c r="G223" s="720"/>
      <c r="H223" s="720"/>
      <c r="I223" s="643" t="s">
        <v>2002</v>
      </c>
      <c r="K223" s="711"/>
    </row>
    <row r="224" spans="1:11" s="7" customFormat="1" ht="109.5" customHeight="1" outlineLevel="1">
      <c r="A224" s="679" t="s">
        <v>1348</v>
      </c>
      <c r="B224" s="162" t="s">
        <v>1349</v>
      </c>
      <c r="C224" s="162" t="s">
        <v>1631</v>
      </c>
      <c r="D224" s="618" t="s">
        <v>2</v>
      </c>
      <c r="E224" s="720">
        <v>1030687.2926887339</v>
      </c>
      <c r="F224" s="720">
        <v>108840</v>
      </c>
      <c r="G224" s="720">
        <v>921847.2926887339</v>
      </c>
      <c r="H224" s="720">
        <v>0</v>
      </c>
      <c r="I224" s="643" t="s">
        <v>84</v>
      </c>
      <c r="K224" s="711"/>
    </row>
    <row r="225" spans="1:11" s="7" customFormat="1" ht="99" customHeight="1" outlineLevel="1">
      <c r="A225" s="680" t="s">
        <v>88</v>
      </c>
      <c r="B225" s="162" t="s">
        <v>1107</v>
      </c>
      <c r="C225" s="162" t="s">
        <v>1631</v>
      </c>
      <c r="D225" s="619" t="s">
        <v>2</v>
      </c>
      <c r="E225" s="720">
        <v>1281207.94</v>
      </c>
      <c r="F225" s="720">
        <v>135295</v>
      </c>
      <c r="G225" s="720">
        <v>1145912.94</v>
      </c>
      <c r="H225" s="720">
        <v>0</v>
      </c>
      <c r="I225" s="643" t="s">
        <v>84</v>
      </c>
      <c r="K225" s="711"/>
    </row>
    <row r="226" spans="1:11" s="7" customFormat="1" ht="64.900000000000006" customHeight="1" outlineLevel="1">
      <c r="A226" s="647" t="s">
        <v>89</v>
      </c>
      <c r="B226" s="12" t="s">
        <v>762</v>
      </c>
      <c r="C226" s="12" t="s">
        <v>883</v>
      </c>
      <c r="D226" s="618" t="s">
        <v>18</v>
      </c>
      <c r="E226" s="720">
        <v>462093.85527272732</v>
      </c>
      <c r="F226" s="720">
        <v>64403</v>
      </c>
      <c r="G226" s="720">
        <v>397690.85527272732</v>
      </c>
      <c r="H226" s="720">
        <v>0</v>
      </c>
      <c r="I226" s="643" t="s">
        <v>2007</v>
      </c>
      <c r="K226" s="711"/>
    </row>
    <row r="227" spans="1:11" s="7" customFormat="1" ht="83.25" customHeight="1" outlineLevel="1">
      <c r="A227" s="647" t="s">
        <v>90</v>
      </c>
      <c r="B227" s="12" t="s">
        <v>150</v>
      </c>
      <c r="C227" s="12" t="s">
        <v>1633</v>
      </c>
      <c r="D227" s="618" t="s">
        <v>18</v>
      </c>
      <c r="E227" s="720">
        <v>475302.34294029779</v>
      </c>
      <c r="F227" s="720">
        <v>67853</v>
      </c>
      <c r="G227" s="720">
        <v>407449.34294029779</v>
      </c>
      <c r="H227" s="720">
        <v>0</v>
      </c>
      <c r="I227" s="643" t="s">
        <v>804</v>
      </c>
      <c r="K227" s="711"/>
    </row>
    <row r="228" spans="1:11" s="7" customFormat="1" ht="67.5" customHeight="1" outlineLevel="1">
      <c r="A228" s="647" t="s">
        <v>92</v>
      </c>
      <c r="B228" s="12" t="s">
        <v>1199</v>
      </c>
      <c r="C228" s="12" t="s">
        <v>1634</v>
      </c>
      <c r="D228" s="618" t="s">
        <v>18</v>
      </c>
      <c r="E228" s="720">
        <v>897479.25</v>
      </c>
      <c r="F228" s="720">
        <v>48849.055000000008</v>
      </c>
      <c r="G228" s="720">
        <v>848630.19499999995</v>
      </c>
      <c r="H228" s="720">
        <v>0</v>
      </c>
      <c r="I228" s="643" t="s">
        <v>1200</v>
      </c>
      <c r="K228" s="711"/>
    </row>
    <row r="229" spans="1:11" s="7" customFormat="1" ht="93.6" customHeight="1" outlineLevel="1">
      <c r="A229" s="681" t="s">
        <v>93</v>
      </c>
      <c r="B229" s="13" t="s">
        <v>1105</v>
      </c>
      <c r="C229" s="13" t="s">
        <v>890</v>
      </c>
      <c r="D229" s="620" t="s">
        <v>207</v>
      </c>
      <c r="E229" s="720"/>
      <c r="F229" s="720"/>
      <c r="G229" s="720"/>
      <c r="H229" s="720"/>
      <c r="I229" s="643" t="s">
        <v>1568</v>
      </c>
      <c r="K229" s="711"/>
    </row>
    <row r="230" spans="1:11" s="7" customFormat="1" ht="31.15" customHeight="1" outlineLevel="1">
      <c r="A230" s="647" t="s">
        <v>394</v>
      </c>
      <c r="B230" s="12" t="s">
        <v>139</v>
      </c>
      <c r="C230" s="12"/>
      <c r="D230" s="618" t="s">
        <v>207</v>
      </c>
      <c r="E230" s="720">
        <v>3025.35</v>
      </c>
      <c r="F230" s="720">
        <v>332.79</v>
      </c>
      <c r="G230" s="720">
        <v>2692.56</v>
      </c>
      <c r="H230" s="720">
        <v>0</v>
      </c>
      <c r="I230" s="643" t="s">
        <v>2002</v>
      </c>
      <c r="K230" s="711"/>
    </row>
    <row r="231" spans="1:11" s="7" customFormat="1" ht="31.15" customHeight="1" outlineLevel="1">
      <c r="A231" s="647" t="s">
        <v>395</v>
      </c>
      <c r="B231" s="12" t="s">
        <v>138</v>
      </c>
      <c r="C231" s="12"/>
      <c r="D231" s="618" t="s">
        <v>207</v>
      </c>
      <c r="E231" s="720">
        <v>4430.7700000000004</v>
      </c>
      <c r="F231" s="720">
        <v>487.38</v>
      </c>
      <c r="G231" s="720">
        <v>3943.3900000000003</v>
      </c>
      <c r="H231" s="720">
        <v>0</v>
      </c>
      <c r="I231" s="643" t="s">
        <v>2002</v>
      </c>
      <c r="K231" s="711"/>
    </row>
    <row r="232" spans="1:11" s="7" customFormat="1" ht="78" customHeight="1" outlineLevel="1">
      <c r="A232" s="681" t="s">
        <v>94</v>
      </c>
      <c r="B232" s="13" t="s">
        <v>765</v>
      </c>
      <c r="C232" s="13" t="s">
        <v>884</v>
      </c>
      <c r="D232" s="620" t="s">
        <v>207</v>
      </c>
      <c r="E232" s="720"/>
      <c r="F232" s="720"/>
      <c r="G232" s="720"/>
      <c r="H232" s="720"/>
      <c r="I232" s="643" t="s">
        <v>1568</v>
      </c>
      <c r="K232" s="711"/>
    </row>
    <row r="233" spans="1:11" s="7" customFormat="1" ht="31.15" customHeight="1" outlineLevel="1">
      <c r="A233" s="647" t="s">
        <v>802</v>
      </c>
      <c r="B233" s="12" t="s">
        <v>139</v>
      </c>
      <c r="C233" s="12"/>
      <c r="D233" s="618" t="s">
        <v>207</v>
      </c>
      <c r="E233" s="720">
        <v>869.22</v>
      </c>
      <c r="F233" s="720">
        <v>95.61</v>
      </c>
      <c r="G233" s="720">
        <v>773.61</v>
      </c>
      <c r="H233" s="720">
        <v>0</v>
      </c>
      <c r="I233" s="643" t="s">
        <v>84</v>
      </c>
      <c r="K233" s="711"/>
    </row>
    <row r="234" spans="1:11" s="7" customFormat="1" ht="31.15" customHeight="1" outlineLevel="1">
      <c r="A234" s="647" t="s">
        <v>803</v>
      </c>
      <c r="B234" s="12" t="s">
        <v>138</v>
      </c>
      <c r="C234" s="12"/>
      <c r="D234" s="618" t="s">
        <v>207</v>
      </c>
      <c r="E234" s="720">
        <v>1269.06</v>
      </c>
      <c r="F234" s="720">
        <v>139.59</v>
      </c>
      <c r="G234" s="720">
        <v>1129.47</v>
      </c>
      <c r="H234" s="720">
        <v>0</v>
      </c>
      <c r="I234" s="643" t="s">
        <v>84</v>
      </c>
      <c r="K234" s="711"/>
    </row>
    <row r="235" spans="1:11" s="7" customFormat="1" ht="96.75" customHeight="1" outlineLevel="1">
      <c r="A235" s="681" t="s">
        <v>95</v>
      </c>
      <c r="B235" s="13" t="s">
        <v>988</v>
      </c>
      <c r="C235" s="13" t="s">
        <v>945</v>
      </c>
      <c r="D235" s="620" t="s">
        <v>207</v>
      </c>
      <c r="E235" s="720"/>
      <c r="F235" s="720"/>
      <c r="G235" s="720"/>
      <c r="H235" s="720"/>
      <c r="I235" s="643" t="s">
        <v>2002</v>
      </c>
      <c r="K235" s="711"/>
    </row>
    <row r="236" spans="1:11" s="7" customFormat="1" ht="33" customHeight="1" outlineLevel="1">
      <c r="A236" s="647" t="s">
        <v>989</v>
      </c>
      <c r="B236" s="600" t="s">
        <v>986</v>
      </c>
      <c r="C236" s="600"/>
      <c r="D236" s="618" t="s">
        <v>207</v>
      </c>
      <c r="E236" s="720">
        <v>1725.475292767843</v>
      </c>
      <c r="F236" s="720">
        <v>131.60147247119079</v>
      </c>
      <c r="G236" s="720">
        <v>1593.8738202966522</v>
      </c>
      <c r="H236" s="720">
        <v>0</v>
      </c>
      <c r="I236" s="643" t="s">
        <v>2002</v>
      </c>
      <c r="K236" s="711"/>
    </row>
    <row r="237" spans="1:11" s="7" customFormat="1" ht="33" customHeight="1" outlineLevel="1">
      <c r="A237" s="647" t="s">
        <v>990</v>
      </c>
      <c r="B237" s="600" t="s">
        <v>987</v>
      </c>
      <c r="C237" s="600"/>
      <c r="D237" s="618" t="s">
        <v>207</v>
      </c>
      <c r="E237" s="720">
        <v>2070.0157519632553</v>
      </c>
      <c r="F237" s="720">
        <v>157.67740255974567</v>
      </c>
      <c r="G237" s="720">
        <v>1912.3383494035097</v>
      </c>
      <c r="H237" s="720">
        <v>0</v>
      </c>
      <c r="I237" s="643" t="s">
        <v>2002</v>
      </c>
      <c r="K237" s="711"/>
    </row>
    <row r="238" spans="1:11" s="7" customFormat="1" ht="97.5" customHeight="1" outlineLevel="1">
      <c r="A238" s="647" t="s">
        <v>1350</v>
      </c>
      <c r="B238" s="600" t="s">
        <v>1351</v>
      </c>
      <c r="C238" s="12" t="s">
        <v>1352</v>
      </c>
      <c r="D238" s="618" t="s">
        <v>48</v>
      </c>
      <c r="E238" s="720">
        <v>32922.848278558115</v>
      </c>
      <c r="F238" s="720">
        <v>6073.05</v>
      </c>
      <c r="G238" s="720">
        <v>26849.798278558115</v>
      </c>
      <c r="H238" s="720">
        <v>0</v>
      </c>
      <c r="I238" s="643" t="s">
        <v>2002</v>
      </c>
      <c r="K238" s="711"/>
    </row>
    <row r="239" spans="1:11" s="7" customFormat="1" ht="69.75" customHeight="1" outlineLevel="1">
      <c r="A239" s="647" t="s">
        <v>96</v>
      </c>
      <c r="B239" s="12" t="s">
        <v>899</v>
      </c>
      <c r="C239" s="12" t="s">
        <v>147</v>
      </c>
      <c r="D239" s="618" t="s">
        <v>48</v>
      </c>
      <c r="E239" s="720">
        <v>36526.065999999999</v>
      </c>
      <c r="F239" s="720">
        <v>4134.63</v>
      </c>
      <c r="G239" s="720">
        <v>32391.435999999998</v>
      </c>
      <c r="H239" s="720">
        <v>0</v>
      </c>
      <c r="I239" s="643" t="s">
        <v>84</v>
      </c>
      <c r="K239" s="711"/>
    </row>
    <row r="240" spans="1:11" s="7" customFormat="1" ht="62.45" customHeight="1" outlineLevel="1">
      <c r="A240" s="647" t="s">
        <v>97</v>
      </c>
      <c r="B240" s="12" t="s">
        <v>900</v>
      </c>
      <c r="C240" s="12" t="s">
        <v>148</v>
      </c>
      <c r="D240" s="618" t="s">
        <v>48</v>
      </c>
      <c r="E240" s="720">
        <v>42716.82</v>
      </c>
      <c r="F240" s="720">
        <v>4134.63</v>
      </c>
      <c r="G240" s="720">
        <v>38582.19</v>
      </c>
      <c r="H240" s="720">
        <v>0</v>
      </c>
      <c r="I240" s="643" t="s">
        <v>84</v>
      </c>
      <c r="K240" s="711"/>
    </row>
    <row r="241" spans="1:11" s="7" customFormat="1" ht="62.45" customHeight="1" outlineLevel="1">
      <c r="A241" s="647" t="s">
        <v>98</v>
      </c>
      <c r="B241" s="12" t="s">
        <v>901</v>
      </c>
      <c r="C241" s="12" t="s">
        <v>122</v>
      </c>
      <c r="D241" s="618" t="s">
        <v>48</v>
      </c>
      <c r="E241" s="720">
        <v>45386.19</v>
      </c>
      <c r="F241" s="720">
        <v>4132.87</v>
      </c>
      <c r="G241" s="720">
        <v>41253.32</v>
      </c>
      <c r="H241" s="720">
        <v>0</v>
      </c>
      <c r="I241" s="643" t="s">
        <v>84</v>
      </c>
      <c r="K241" s="711"/>
    </row>
    <row r="242" spans="1:11" s="7" customFormat="1" ht="62.45" customHeight="1" outlineLevel="1">
      <c r="A242" s="647" t="s">
        <v>99</v>
      </c>
      <c r="B242" s="12" t="s">
        <v>902</v>
      </c>
      <c r="C242" s="12" t="s">
        <v>123</v>
      </c>
      <c r="D242" s="618" t="s">
        <v>48</v>
      </c>
      <c r="E242" s="720">
        <v>55209.51</v>
      </c>
      <c r="F242" s="720">
        <v>5757.25</v>
      </c>
      <c r="G242" s="720">
        <v>49452.26</v>
      </c>
      <c r="H242" s="720">
        <v>0</v>
      </c>
      <c r="I242" s="643" t="s">
        <v>84</v>
      </c>
      <c r="K242" s="711"/>
    </row>
    <row r="243" spans="1:11" s="7" customFormat="1" ht="62.45" customHeight="1" outlineLevel="1">
      <c r="A243" s="647" t="s">
        <v>100</v>
      </c>
      <c r="B243" s="12" t="s">
        <v>903</v>
      </c>
      <c r="C243" s="12" t="s">
        <v>124</v>
      </c>
      <c r="D243" s="618" t="s">
        <v>48</v>
      </c>
      <c r="E243" s="720">
        <v>12044.34</v>
      </c>
      <c r="F243" s="720">
        <v>1564.2</v>
      </c>
      <c r="G243" s="720">
        <v>10480.14</v>
      </c>
      <c r="H243" s="720">
        <v>0</v>
      </c>
      <c r="I243" s="643" t="s">
        <v>84</v>
      </c>
      <c r="K243" s="711"/>
    </row>
    <row r="244" spans="1:11" s="7" customFormat="1" ht="60.75" customHeight="1" outlineLevel="1">
      <c r="A244" s="647" t="s">
        <v>101</v>
      </c>
      <c r="B244" s="12" t="s">
        <v>656</v>
      </c>
      <c r="C244" s="12" t="s">
        <v>763</v>
      </c>
      <c r="D244" s="618" t="s">
        <v>48</v>
      </c>
      <c r="E244" s="720">
        <v>20503.186000000002</v>
      </c>
      <c r="F244" s="720">
        <v>1914.0120000000002</v>
      </c>
      <c r="G244" s="720">
        <v>18589.174000000003</v>
      </c>
      <c r="H244" s="720">
        <v>0</v>
      </c>
      <c r="I244" s="643" t="s">
        <v>2002</v>
      </c>
      <c r="K244" s="711"/>
    </row>
    <row r="245" spans="1:11" s="7" customFormat="1" ht="62.45" customHeight="1" outlineLevel="1">
      <c r="A245" s="647" t="s">
        <v>102</v>
      </c>
      <c r="B245" s="12" t="s">
        <v>60</v>
      </c>
      <c r="C245" s="12" t="s">
        <v>144</v>
      </c>
      <c r="D245" s="618" t="s">
        <v>48</v>
      </c>
      <c r="E245" s="720">
        <v>40083.56</v>
      </c>
      <c r="F245" s="720">
        <v>4771.8500000000004</v>
      </c>
      <c r="G245" s="720">
        <v>35311.71</v>
      </c>
      <c r="H245" s="720">
        <v>0</v>
      </c>
      <c r="I245" s="643" t="s">
        <v>84</v>
      </c>
      <c r="K245" s="711"/>
    </row>
    <row r="246" spans="1:11" s="7" customFormat="1" ht="71.25" customHeight="1" outlineLevel="1">
      <c r="A246" s="647" t="s">
        <v>103</v>
      </c>
      <c r="B246" s="600" t="s">
        <v>149</v>
      </c>
      <c r="C246" s="600" t="s">
        <v>878</v>
      </c>
      <c r="D246" s="629" t="s">
        <v>1201</v>
      </c>
      <c r="E246" s="721">
        <v>1159.882108</v>
      </c>
      <c r="F246" s="720">
        <v>146.82051999999999</v>
      </c>
      <c r="G246" s="720">
        <v>1013.061588</v>
      </c>
      <c r="H246" s="720">
        <v>0</v>
      </c>
      <c r="I246" s="643" t="s">
        <v>882</v>
      </c>
      <c r="K246" s="711"/>
    </row>
    <row r="247" spans="1:11" s="7" customFormat="1" ht="71.25" customHeight="1" outlineLevel="1">
      <c r="A247" s="647" t="s">
        <v>178</v>
      </c>
      <c r="B247" s="600" t="s">
        <v>845</v>
      </c>
      <c r="C247" s="600" t="s">
        <v>879</v>
      </c>
      <c r="D247" s="629" t="s">
        <v>1201</v>
      </c>
      <c r="E247" s="721">
        <v>991.9</v>
      </c>
      <c r="F247" s="720">
        <v>109.10899999999999</v>
      </c>
      <c r="G247" s="720">
        <v>882.79099999999994</v>
      </c>
      <c r="H247" s="720">
        <v>0</v>
      </c>
      <c r="I247" s="643" t="s">
        <v>882</v>
      </c>
      <c r="K247" s="711"/>
    </row>
    <row r="248" spans="1:11" s="7" customFormat="1" ht="88.5" customHeight="1" outlineLevel="1">
      <c r="A248" s="647" t="s">
        <v>179</v>
      </c>
      <c r="B248" s="600" t="s">
        <v>846</v>
      </c>
      <c r="C248" s="600" t="s">
        <v>1298</v>
      </c>
      <c r="D248" s="629" t="s">
        <v>108</v>
      </c>
      <c r="E248" s="721">
        <v>471</v>
      </c>
      <c r="F248" s="720">
        <v>42</v>
      </c>
      <c r="G248" s="720">
        <v>429</v>
      </c>
      <c r="H248" s="720">
        <v>0</v>
      </c>
      <c r="I248" s="643" t="s">
        <v>1299</v>
      </c>
      <c r="K248" s="711"/>
    </row>
    <row r="249" spans="1:11" s="7" customFormat="1" ht="82.5" customHeight="1" outlineLevel="1">
      <c r="A249" s="647" t="s">
        <v>181</v>
      </c>
      <c r="B249" s="600" t="s">
        <v>880</v>
      </c>
      <c r="C249" s="600" t="s">
        <v>881</v>
      </c>
      <c r="D249" s="629" t="s">
        <v>108</v>
      </c>
      <c r="E249" s="721">
        <v>397.13299999999998</v>
      </c>
      <c r="F249" s="720">
        <v>41</v>
      </c>
      <c r="G249" s="720">
        <v>356.13299999999998</v>
      </c>
      <c r="H249" s="720">
        <v>0</v>
      </c>
      <c r="I249" s="643" t="s">
        <v>1300</v>
      </c>
      <c r="K249" s="711"/>
    </row>
    <row r="250" spans="1:11" s="7" customFormat="1" ht="62.45" customHeight="1" outlineLevel="1">
      <c r="A250" s="647" t="s">
        <v>188</v>
      </c>
      <c r="B250" s="600" t="s">
        <v>764</v>
      </c>
      <c r="C250" s="600" t="s">
        <v>1088</v>
      </c>
      <c r="D250" s="629" t="s">
        <v>48</v>
      </c>
      <c r="E250" s="720">
        <v>14103.327952559999</v>
      </c>
      <c r="F250" s="720">
        <v>1532.97288</v>
      </c>
      <c r="G250" s="720">
        <v>12570.35507256</v>
      </c>
      <c r="H250" s="720">
        <v>0</v>
      </c>
      <c r="I250" s="643" t="s">
        <v>951</v>
      </c>
      <c r="K250" s="711"/>
    </row>
    <row r="251" spans="1:11" s="7" customFormat="1" ht="62.45" customHeight="1" outlineLevel="1">
      <c r="A251" s="51" t="s">
        <v>2139</v>
      </c>
      <c r="B251" s="9" t="s">
        <v>2140</v>
      </c>
      <c r="C251" s="9" t="s">
        <v>2141</v>
      </c>
      <c r="D251" s="716" t="s">
        <v>48</v>
      </c>
      <c r="E251" s="723" t="s">
        <v>2143</v>
      </c>
      <c r="F251" s="720"/>
      <c r="G251" s="720"/>
      <c r="H251" s="720"/>
      <c r="I251" s="724" t="s">
        <v>2142</v>
      </c>
      <c r="K251" s="711"/>
    </row>
    <row r="252" spans="1:11" s="7" customFormat="1" ht="91.5" customHeight="1" outlineLevel="1">
      <c r="A252" s="681" t="s">
        <v>191</v>
      </c>
      <c r="B252" s="13" t="s">
        <v>1304</v>
      </c>
      <c r="C252" s="13" t="s">
        <v>1305</v>
      </c>
      <c r="D252" s="620" t="s">
        <v>62</v>
      </c>
      <c r="E252" s="720"/>
      <c r="F252" s="720"/>
      <c r="G252" s="720"/>
      <c r="H252" s="720"/>
      <c r="I252" s="643" t="s">
        <v>2002</v>
      </c>
      <c r="K252" s="711"/>
    </row>
    <row r="253" spans="1:11" s="7" customFormat="1" ht="19.5" customHeight="1" outlineLevel="1">
      <c r="A253" s="682" t="s">
        <v>923</v>
      </c>
      <c r="B253" s="683" t="s">
        <v>1047</v>
      </c>
      <c r="C253" s="684"/>
      <c r="D253" s="618" t="s">
        <v>62</v>
      </c>
      <c r="E253" s="721">
        <v>15703.808000000001</v>
      </c>
      <c r="F253" s="720">
        <v>1764.16</v>
      </c>
      <c r="G253" s="720">
        <v>13939.648000000001</v>
      </c>
      <c r="H253" s="720">
        <v>0</v>
      </c>
      <c r="I253" s="643"/>
      <c r="K253" s="711"/>
    </row>
    <row r="254" spans="1:11" s="7" customFormat="1" ht="19.5" customHeight="1" outlineLevel="1">
      <c r="A254" s="682" t="s">
        <v>924</v>
      </c>
      <c r="B254" s="14" t="s">
        <v>1303</v>
      </c>
      <c r="C254" s="12"/>
      <c r="D254" s="618" t="s">
        <v>62</v>
      </c>
      <c r="E254" s="721">
        <v>16603.86</v>
      </c>
      <c r="F254" s="720">
        <v>2075.48</v>
      </c>
      <c r="G254" s="720">
        <v>14528.380000000001</v>
      </c>
      <c r="H254" s="720">
        <v>0</v>
      </c>
      <c r="I254" s="643"/>
      <c r="K254" s="711"/>
    </row>
    <row r="255" spans="1:11" s="7" customFormat="1" ht="19.5" customHeight="1" outlineLevel="1">
      <c r="A255" s="682" t="s">
        <v>925</v>
      </c>
      <c r="B255" s="666" t="s">
        <v>1184</v>
      </c>
      <c r="C255" s="12"/>
      <c r="D255" s="618" t="s">
        <v>62</v>
      </c>
      <c r="E255" s="721">
        <v>20754.830000000002</v>
      </c>
      <c r="F255" s="720">
        <v>2594.35</v>
      </c>
      <c r="G255" s="720">
        <v>18160.480000000003</v>
      </c>
      <c r="H255" s="720">
        <v>0</v>
      </c>
      <c r="I255" s="643"/>
      <c r="K255" s="711"/>
    </row>
    <row r="256" spans="1:11" s="7" customFormat="1" ht="23.25" customHeight="1" outlineLevel="1">
      <c r="A256" s="682" t="s">
        <v>1186</v>
      </c>
      <c r="B256" s="14" t="s">
        <v>1185</v>
      </c>
      <c r="C256" s="12"/>
      <c r="D256" s="618" t="s">
        <v>62</v>
      </c>
      <c r="E256" s="721">
        <v>28858.778137788024</v>
      </c>
      <c r="F256" s="720">
        <v>2594.35</v>
      </c>
      <c r="G256" s="720">
        <v>26264.428137788025</v>
      </c>
      <c r="H256" s="720">
        <v>0</v>
      </c>
      <c r="I256" s="643"/>
      <c r="K256" s="711"/>
    </row>
    <row r="257" spans="1:11" s="7" customFormat="1" ht="157.5" outlineLevel="1">
      <c r="A257" s="682" t="s">
        <v>196</v>
      </c>
      <c r="B257" s="12" t="s">
        <v>847</v>
      </c>
      <c r="C257" s="12" t="s">
        <v>1106</v>
      </c>
      <c r="D257" s="618" t="s">
        <v>62</v>
      </c>
      <c r="E257" s="720">
        <v>11142.924468896033</v>
      </c>
      <c r="F257" s="720">
        <v>0</v>
      </c>
      <c r="G257" s="720">
        <v>11142.924468896033</v>
      </c>
      <c r="H257" s="720">
        <v>0</v>
      </c>
      <c r="I257" s="643"/>
      <c r="K257" s="711"/>
    </row>
    <row r="258" spans="1:11" s="7" customFormat="1" ht="59.25" customHeight="1" outlineLevel="1">
      <c r="A258" s="682" t="s">
        <v>205</v>
      </c>
      <c r="B258" s="12" t="s">
        <v>53</v>
      </c>
      <c r="C258" s="12" t="s">
        <v>21</v>
      </c>
      <c r="D258" s="618" t="s">
        <v>2</v>
      </c>
      <c r="E258" s="720">
        <v>39451.1</v>
      </c>
      <c r="F258" s="720">
        <v>39451.1</v>
      </c>
      <c r="G258" s="720">
        <v>0</v>
      </c>
      <c r="H258" s="720">
        <v>0</v>
      </c>
      <c r="I258" s="643"/>
      <c r="K258" s="711"/>
    </row>
    <row r="259" spans="1:11" s="7" customFormat="1" ht="99.75" customHeight="1" outlineLevel="1">
      <c r="A259" s="685" t="s">
        <v>766</v>
      </c>
      <c r="B259" s="12" t="s">
        <v>2044</v>
      </c>
      <c r="C259" s="12" t="s">
        <v>2045</v>
      </c>
      <c r="D259" s="618" t="s">
        <v>67</v>
      </c>
      <c r="E259" s="720">
        <v>531.67666666666662</v>
      </c>
      <c r="F259" s="720">
        <v>79.751333333333335</v>
      </c>
      <c r="G259" s="720">
        <v>451.9253333333333</v>
      </c>
      <c r="H259" s="720">
        <v>0</v>
      </c>
      <c r="I259" s="643" t="s">
        <v>1565</v>
      </c>
      <c r="K259" s="711"/>
    </row>
    <row r="260" spans="1:11" s="7" customFormat="1" ht="99.75" customHeight="1" outlineLevel="1">
      <c r="A260" s="685" t="s">
        <v>767</v>
      </c>
      <c r="B260" s="12" t="s">
        <v>2046</v>
      </c>
      <c r="C260" s="12" t="s">
        <v>1536</v>
      </c>
      <c r="D260" s="618" t="s">
        <v>67</v>
      </c>
      <c r="E260" s="720">
        <v>388.30113134089089</v>
      </c>
      <c r="F260" s="720">
        <v>35.74335493721135</v>
      </c>
      <c r="G260" s="720">
        <v>352.55777640367955</v>
      </c>
      <c r="H260" s="720">
        <v>0</v>
      </c>
      <c r="I260" s="643" t="s">
        <v>1566</v>
      </c>
      <c r="K260" s="711"/>
    </row>
    <row r="261" spans="1:11" s="7" customFormat="1" ht="60.75" customHeight="1" outlineLevel="1">
      <c r="A261" s="685" t="s">
        <v>768</v>
      </c>
      <c r="B261" s="12" t="s">
        <v>1217</v>
      </c>
      <c r="C261" s="12" t="s">
        <v>1538</v>
      </c>
      <c r="D261" s="618" t="s">
        <v>48</v>
      </c>
      <c r="E261" s="720">
        <v>3825.78</v>
      </c>
      <c r="F261" s="720">
        <v>420.84</v>
      </c>
      <c r="G261" s="720">
        <v>3404.94</v>
      </c>
      <c r="H261" s="720">
        <v>0</v>
      </c>
      <c r="I261" s="643" t="s">
        <v>1434</v>
      </c>
      <c r="K261" s="711"/>
    </row>
    <row r="262" spans="1:11" s="7" customFormat="1" ht="94.5" customHeight="1" outlineLevel="1">
      <c r="A262" s="685" t="s">
        <v>842</v>
      </c>
      <c r="B262" s="12" t="s">
        <v>1405</v>
      </c>
      <c r="C262" s="12" t="s">
        <v>1406</v>
      </c>
      <c r="D262" s="618" t="s">
        <v>48</v>
      </c>
      <c r="E262" s="720">
        <v>6285.3923999999997</v>
      </c>
      <c r="F262" s="720">
        <v>18.82</v>
      </c>
      <c r="G262" s="720">
        <v>6266.5724</v>
      </c>
      <c r="H262" s="720">
        <v>0</v>
      </c>
      <c r="I262" s="643"/>
      <c r="K262" s="711"/>
    </row>
    <row r="263" spans="1:11" s="7" customFormat="1" ht="39.75" customHeight="1" outlineLevel="1">
      <c r="A263" s="682" t="s">
        <v>855</v>
      </c>
      <c r="B263" s="12" t="s">
        <v>61</v>
      </c>
      <c r="C263" s="12" t="s">
        <v>153</v>
      </c>
      <c r="D263" s="618"/>
      <c r="E263" s="720"/>
      <c r="F263" s="720"/>
      <c r="G263" s="720"/>
      <c r="H263" s="720"/>
      <c r="I263" s="643" t="s">
        <v>2002</v>
      </c>
      <c r="K263" s="711"/>
    </row>
    <row r="264" spans="1:11" s="7" customFormat="1" ht="39.75" customHeight="1" outlineLevel="1">
      <c r="A264" s="682" t="s">
        <v>1229</v>
      </c>
      <c r="B264" s="12" t="s">
        <v>1228</v>
      </c>
      <c r="C264" s="12"/>
      <c r="D264" s="618" t="s">
        <v>3</v>
      </c>
      <c r="E264" s="720">
        <v>8814.59</v>
      </c>
      <c r="F264" s="720">
        <v>969.6</v>
      </c>
      <c r="G264" s="720">
        <v>7844.99</v>
      </c>
      <c r="H264" s="720">
        <v>0</v>
      </c>
      <c r="I264" s="643" t="s">
        <v>952</v>
      </c>
      <c r="K264" s="711"/>
    </row>
    <row r="265" spans="1:11" s="7" customFormat="1" ht="39.75" customHeight="1" outlineLevel="1">
      <c r="A265" s="682" t="s">
        <v>1230</v>
      </c>
      <c r="B265" s="12" t="s">
        <v>121</v>
      </c>
      <c r="C265" s="12"/>
      <c r="D265" s="618" t="s">
        <v>3</v>
      </c>
      <c r="E265" s="720">
        <v>10370.105882352942</v>
      </c>
      <c r="F265" s="720">
        <v>969.6</v>
      </c>
      <c r="G265" s="720">
        <v>9400.5058823529416</v>
      </c>
      <c r="H265" s="720">
        <v>0</v>
      </c>
      <c r="I265" s="643" t="s">
        <v>952</v>
      </c>
      <c r="K265" s="711"/>
    </row>
    <row r="266" spans="1:11" s="7" customFormat="1" ht="50.25" customHeight="1" outlineLevel="1">
      <c r="A266" s="682" t="s">
        <v>856</v>
      </c>
      <c r="B266" s="25" t="s">
        <v>396</v>
      </c>
      <c r="C266" s="25" t="s">
        <v>2047</v>
      </c>
      <c r="D266" s="621" t="s">
        <v>5</v>
      </c>
      <c r="E266" s="720">
        <v>27482.13</v>
      </c>
      <c r="F266" s="720">
        <v>3297.86</v>
      </c>
      <c r="G266" s="720">
        <v>24184.27</v>
      </c>
      <c r="H266" s="720">
        <v>0</v>
      </c>
      <c r="I266" s="643"/>
      <c r="K266" s="711"/>
    </row>
    <row r="267" spans="1:11" s="7" customFormat="1" ht="37.5" customHeight="1" outlineLevel="1">
      <c r="A267" s="682" t="s">
        <v>857</v>
      </c>
      <c r="B267" s="25" t="s">
        <v>895</v>
      </c>
      <c r="C267" s="25" t="s">
        <v>2048</v>
      </c>
      <c r="D267" s="621" t="s">
        <v>5</v>
      </c>
      <c r="E267" s="720">
        <v>150561.85</v>
      </c>
      <c r="F267" s="720">
        <v>24089.9</v>
      </c>
      <c r="G267" s="720">
        <v>126471.95000000001</v>
      </c>
      <c r="H267" s="720">
        <v>0</v>
      </c>
      <c r="I267" s="643" t="s">
        <v>2002</v>
      </c>
      <c r="K267" s="711"/>
    </row>
    <row r="268" spans="1:11" s="7" customFormat="1" ht="52.5" customHeight="1" outlineLevel="1">
      <c r="A268" s="682" t="s">
        <v>877</v>
      </c>
      <c r="B268" s="25" t="s">
        <v>894</v>
      </c>
      <c r="C268" s="25" t="s">
        <v>1045</v>
      </c>
      <c r="D268" s="621" t="s">
        <v>5</v>
      </c>
      <c r="E268" s="720">
        <v>150561.85</v>
      </c>
      <c r="F268" s="720">
        <v>38205.69</v>
      </c>
      <c r="G268" s="720">
        <v>112356.16</v>
      </c>
      <c r="H268" s="720">
        <v>0</v>
      </c>
      <c r="I268" s="643" t="s">
        <v>2002</v>
      </c>
      <c r="K268" s="711"/>
    </row>
    <row r="269" spans="1:11" s="7" customFormat="1" ht="53.25" customHeight="1" outlineLevel="1">
      <c r="A269" s="682" t="s">
        <v>897</v>
      </c>
      <c r="B269" s="25" t="s">
        <v>896</v>
      </c>
      <c r="C269" s="25" t="s">
        <v>2049</v>
      </c>
      <c r="D269" s="621" t="s">
        <v>5</v>
      </c>
      <c r="E269" s="720">
        <v>17387.900961681011</v>
      </c>
      <c r="F269" s="720">
        <v>2360.0210971070273</v>
      </c>
      <c r="G269" s="720">
        <v>15027.879864573984</v>
      </c>
      <c r="H269" s="720">
        <v>0</v>
      </c>
      <c r="I269" s="643" t="s">
        <v>2002</v>
      </c>
      <c r="K269" s="711"/>
    </row>
    <row r="270" spans="1:11" s="7" customFormat="1" ht="50.25" customHeight="1" outlineLevel="1">
      <c r="A270" s="682" t="s">
        <v>926</v>
      </c>
      <c r="B270" s="25" t="s">
        <v>843</v>
      </c>
      <c r="C270" s="25" t="s">
        <v>2050</v>
      </c>
      <c r="D270" s="621" t="s">
        <v>4</v>
      </c>
      <c r="E270" s="720">
        <v>205474.5</v>
      </c>
      <c r="F270" s="720">
        <v>58657.5</v>
      </c>
      <c r="G270" s="720">
        <v>146817</v>
      </c>
      <c r="H270" s="720">
        <v>0</v>
      </c>
      <c r="I270" s="643" t="s">
        <v>84</v>
      </c>
      <c r="K270" s="711"/>
    </row>
    <row r="271" spans="1:11" s="7" customFormat="1" ht="39" customHeight="1" outlineLevel="1">
      <c r="A271" s="682" t="s">
        <v>1218</v>
      </c>
      <c r="B271" s="25" t="s">
        <v>70</v>
      </c>
      <c r="C271" s="25" t="s">
        <v>71</v>
      </c>
      <c r="D271" s="621" t="s">
        <v>67</v>
      </c>
      <c r="E271" s="720">
        <v>2331</v>
      </c>
      <c r="F271" s="720">
        <v>256.41000000000003</v>
      </c>
      <c r="G271" s="720">
        <v>2074.59</v>
      </c>
      <c r="H271" s="720">
        <v>0</v>
      </c>
      <c r="I271" s="643" t="s">
        <v>84</v>
      </c>
      <c r="K271" s="711"/>
    </row>
    <row r="272" spans="1:11" s="7" customFormat="1" ht="120" customHeight="1" outlineLevel="1">
      <c r="A272" s="753" t="s">
        <v>2051</v>
      </c>
      <c r="B272" s="754"/>
      <c r="C272" s="754"/>
      <c r="D272" s="755"/>
      <c r="E272" s="720"/>
      <c r="F272" s="720"/>
      <c r="G272" s="720"/>
      <c r="H272" s="720"/>
      <c r="I272" s="643" t="s">
        <v>2002</v>
      </c>
      <c r="K272" s="711"/>
    </row>
    <row r="273" spans="1:11" s="7" customFormat="1" ht="56.25" customHeight="1">
      <c r="A273" s="742" t="s">
        <v>1094</v>
      </c>
      <c r="B273" s="743"/>
      <c r="C273" s="743"/>
      <c r="D273" s="661"/>
      <c r="E273" s="720"/>
      <c r="F273" s="720"/>
      <c r="G273" s="720"/>
      <c r="H273" s="720"/>
      <c r="I273" s="643" t="s">
        <v>2002</v>
      </c>
      <c r="K273" s="711"/>
    </row>
    <row r="274" spans="1:11" s="7" customFormat="1" ht="29.25" customHeight="1" outlineLevel="1">
      <c r="A274" s="732" t="s">
        <v>638</v>
      </c>
      <c r="B274" s="733"/>
      <c r="C274" s="733"/>
      <c r="D274" s="622"/>
      <c r="E274" s="720"/>
      <c r="F274" s="720"/>
      <c r="G274" s="720"/>
      <c r="H274" s="720"/>
      <c r="I274" s="643" t="s">
        <v>2002</v>
      </c>
      <c r="K274" s="711"/>
    </row>
    <row r="275" spans="1:11" s="17" customFormat="1" ht="77.25" customHeight="1" outlineLevel="1">
      <c r="A275" s="601" t="s">
        <v>397</v>
      </c>
      <c r="B275" s="33" t="s">
        <v>2052</v>
      </c>
      <c r="C275" s="359" t="s">
        <v>2053</v>
      </c>
      <c r="D275" s="612" t="s">
        <v>67</v>
      </c>
      <c r="E275" s="721">
        <v>132.21337492135723</v>
      </c>
      <c r="F275" s="720">
        <v>0</v>
      </c>
      <c r="G275" s="720">
        <v>132.21337492135723</v>
      </c>
      <c r="H275" s="720">
        <v>32</v>
      </c>
      <c r="I275" s="643" t="s">
        <v>2008</v>
      </c>
      <c r="K275" s="711"/>
    </row>
    <row r="276" spans="1:11" s="17" customFormat="1" ht="69" customHeight="1" outlineLevel="1">
      <c r="A276" s="601" t="s">
        <v>398</v>
      </c>
      <c r="B276" s="33" t="s">
        <v>2054</v>
      </c>
      <c r="C276" s="359" t="s">
        <v>2055</v>
      </c>
      <c r="D276" s="612" t="s">
        <v>67</v>
      </c>
      <c r="E276" s="721">
        <v>184.91347487899424</v>
      </c>
      <c r="F276" s="720">
        <v>22.884287925696594</v>
      </c>
      <c r="G276" s="720">
        <v>162.02918695329765</v>
      </c>
      <c r="H276" s="720">
        <v>81</v>
      </c>
      <c r="I276" s="643" t="s">
        <v>2008</v>
      </c>
      <c r="K276" s="711"/>
    </row>
    <row r="277" spans="1:11" s="17" customFormat="1" ht="90.75" customHeight="1" outlineLevel="1">
      <c r="A277" s="601" t="s">
        <v>399</v>
      </c>
      <c r="B277" s="600" t="s">
        <v>657</v>
      </c>
      <c r="C277" s="359" t="s">
        <v>2053</v>
      </c>
      <c r="D277" s="629" t="s">
        <v>67</v>
      </c>
      <c r="E277" s="721">
        <v>407.78</v>
      </c>
      <c r="F277" s="720">
        <v>44.554713622291018</v>
      </c>
      <c r="G277" s="720">
        <v>363.22528637770893</v>
      </c>
      <c r="H277" s="720">
        <v>252</v>
      </c>
      <c r="I277" s="643" t="s">
        <v>2009</v>
      </c>
      <c r="K277" s="711"/>
    </row>
    <row r="278" spans="1:11" s="7" customFormat="1" ht="65.25" customHeight="1" outlineLevel="1">
      <c r="A278" s="601" t="s">
        <v>400</v>
      </c>
      <c r="B278" s="33" t="s">
        <v>1081</v>
      </c>
      <c r="C278" s="70" t="s">
        <v>1037</v>
      </c>
      <c r="D278" s="612" t="s">
        <v>67</v>
      </c>
      <c r="E278" s="720">
        <v>242.83</v>
      </c>
      <c r="F278" s="720">
        <v>32.15</v>
      </c>
      <c r="G278" s="720">
        <v>210.68</v>
      </c>
      <c r="H278" s="720">
        <v>0</v>
      </c>
      <c r="I278" s="643" t="s">
        <v>769</v>
      </c>
      <c r="K278" s="711"/>
    </row>
    <row r="279" spans="1:11" s="7" customFormat="1" ht="94.5" outlineLevel="1">
      <c r="A279" s="601" t="s">
        <v>401</v>
      </c>
      <c r="B279" s="633" t="s">
        <v>1202</v>
      </c>
      <c r="C279" s="632" t="s">
        <v>1038</v>
      </c>
      <c r="D279" s="612" t="s">
        <v>67</v>
      </c>
      <c r="E279" s="720">
        <v>554.18930783132532</v>
      </c>
      <c r="F279" s="720">
        <v>63.54</v>
      </c>
      <c r="G279" s="720">
        <v>490.6493078313253</v>
      </c>
      <c r="H279" s="720">
        <v>0</v>
      </c>
      <c r="I279" s="643" t="s">
        <v>2002</v>
      </c>
      <c r="K279" s="711"/>
    </row>
    <row r="280" spans="1:11" s="7" customFormat="1" ht="63.75" customHeight="1" outlineLevel="1">
      <c r="A280" s="601" t="s">
        <v>402</v>
      </c>
      <c r="B280" s="33" t="s">
        <v>1203</v>
      </c>
      <c r="C280" s="686" t="s">
        <v>2056</v>
      </c>
      <c r="D280" s="612" t="s">
        <v>66</v>
      </c>
      <c r="E280" s="720">
        <v>1069.83</v>
      </c>
      <c r="F280" s="720">
        <v>106.98</v>
      </c>
      <c r="G280" s="720">
        <v>962.84999999999991</v>
      </c>
      <c r="H280" s="720">
        <v>0</v>
      </c>
      <c r="I280" s="643" t="s">
        <v>1187</v>
      </c>
      <c r="K280" s="711"/>
    </row>
    <row r="281" spans="1:11" s="7" customFormat="1" ht="93" customHeight="1" outlineLevel="1">
      <c r="A281" s="601" t="s">
        <v>403</v>
      </c>
      <c r="B281" s="600" t="s">
        <v>315</v>
      </c>
      <c r="C281" s="663" t="s">
        <v>1039</v>
      </c>
      <c r="D281" s="623" t="s">
        <v>493</v>
      </c>
      <c r="E281" s="720">
        <v>722.40024603237043</v>
      </c>
      <c r="F281" s="720">
        <v>0</v>
      </c>
      <c r="G281" s="720">
        <v>722.40024603237043</v>
      </c>
      <c r="H281" s="720">
        <v>0</v>
      </c>
      <c r="I281" s="643" t="s">
        <v>1751</v>
      </c>
      <c r="K281" s="711"/>
    </row>
    <row r="282" spans="1:11" s="7" customFormat="1" ht="173.25" outlineLevel="1">
      <c r="A282" s="61" t="s">
        <v>404</v>
      </c>
      <c r="B282" s="13" t="s">
        <v>770</v>
      </c>
      <c r="C282" s="13" t="s">
        <v>2057</v>
      </c>
      <c r="D282" s="620"/>
      <c r="E282" s="720"/>
      <c r="F282" s="720"/>
      <c r="G282" s="720"/>
      <c r="H282" s="720"/>
      <c r="I282" s="643" t="s">
        <v>2002</v>
      </c>
      <c r="K282" s="711"/>
    </row>
    <row r="283" spans="1:11" s="7" customFormat="1" ht="38.25" customHeight="1" outlineLevel="1">
      <c r="A283" s="601" t="s">
        <v>2058</v>
      </c>
      <c r="B283" s="14" t="s">
        <v>753</v>
      </c>
      <c r="C283" s="600"/>
      <c r="D283" s="618" t="s">
        <v>67</v>
      </c>
      <c r="E283" s="720">
        <v>171.4785553465552</v>
      </c>
      <c r="F283" s="720">
        <v>20.63</v>
      </c>
      <c r="G283" s="720">
        <v>150.8485553465552</v>
      </c>
      <c r="H283" s="720">
        <v>19.43</v>
      </c>
      <c r="I283" s="643" t="s">
        <v>2010</v>
      </c>
      <c r="K283" s="711"/>
    </row>
    <row r="284" spans="1:11" s="7" customFormat="1" ht="38.25" customHeight="1" outlineLevel="1">
      <c r="A284" s="601" t="s">
        <v>2059</v>
      </c>
      <c r="B284" s="14" t="s">
        <v>754</v>
      </c>
      <c r="C284" s="600"/>
      <c r="D284" s="618" t="s">
        <v>67</v>
      </c>
      <c r="E284" s="720">
        <v>186.23836674557819</v>
      </c>
      <c r="F284" s="720">
        <v>22.41</v>
      </c>
      <c r="G284" s="720">
        <v>163.82836674557819</v>
      </c>
      <c r="H284" s="720">
        <v>22.19</v>
      </c>
      <c r="I284" s="643" t="s">
        <v>2010</v>
      </c>
      <c r="K284" s="711"/>
    </row>
    <row r="285" spans="1:11" s="7" customFormat="1" ht="38.25" customHeight="1" outlineLevel="1">
      <c r="A285" s="601" t="s">
        <v>2060</v>
      </c>
      <c r="B285" s="14" t="s">
        <v>755</v>
      </c>
      <c r="C285" s="600"/>
      <c r="D285" s="618" t="s">
        <v>67</v>
      </c>
      <c r="E285" s="720">
        <v>205.67326615123838</v>
      </c>
      <c r="F285" s="720">
        <v>24.75</v>
      </c>
      <c r="G285" s="720">
        <v>180.92326615123838</v>
      </c>
      <c r="H285" s="720">
        <v>30.61</v>
      </c>
      <c r="I285" s="643" t="s">
        <v>2010</v>
      </c>
      <c r="K285" s="711"/>
    </row>
    <row r="286" spans="1:11" s="7" customFormat="1" ht="38.25" customHeight="1" outlineLevel="1">
      <c r="A286" s="601" t="s">
        <v>2061</v>
      </c>
      <c r="B286" s="14" t="s">
        <v>756</v>
      </c>
      <c r="C286" s="600"/>
      <c r="D286" s="618" t="s">
        <v>67</v>
      </c>
      <c r="E286" s="720">
        <v>230.6096193650362</v>
      </c>
      <c r="F286" s="720">
        <v>27.75</v>
      </c>
      <c r="G286" s="720">
        <v>202.8596193650362</v>
      </c>
      <c r="H286" s="720">
        <v>37.58</v>
      </c>
      <c r="I286" s="643" t="s">
        <v>2010</v>
      </c>
      <c r="K286" s="711"/>
    </row>
    <row r="287" spans="1:11" s="7" customFormat="1" ht="38.25" customHeight="1" outlineLevel="1">
      <c r="A287" s="601" t="s">
        <v>2062</v>
      </c>
      <c r="B287" s="14" t="s">
        <v>757</v>
      </c>
      <c r="C287" s="600"/>
      <c r="D287" s="618" t="s">
        <v>67</v>
      </c>
      <c r="E287" s="720">
        <v>264.46001108576087</v>
      </c>
      <c r="F287" s="720">
        <v>31.82</v>
      </c>
      <c r="G287" s="720">
        <v>232.64001108576088</v>
      </c>
      <c r="H287" s="720">
        <v>51.4</v>
      </c>
      <c r="I287" s="643" t="s">
        <v>2010</v>
      </c>
      <c r="K287" s="711"/>
    </row>
    <row r="288" spans="1:11" s="7" customFormat="1" ht="104.25" customHeight="1" outlineLevel="1">
      <c r="A288" s="61" t="s">
        <v>928</v>
      </c>
      <c r="B288" s="13" t="s">
        <v>2063</v>
      </c>
      <c r="C288" s="13" t="s">
        <v>2064</v>
      </c>
      <c r="D288" s="618"/>
      <c r="E288" s="720"/>
      <c r="F288" s="720"/>
      <c r="G288" s="720"/>
      <c r="H288" s="720"/>
      <c r="I288" s="643" t="s">
        <v>2065</v>
      </c>
      <c r="K288" s="711"/>
    </row>
    <row r="289" spans="1:11" s="7" customFormat="1" ht="59.25" customHeight="1" outlineLevel="1">
      <c r="A289" s="601" t="s">
        <v>2066</v>
      </c>
      <c r="B289" s="14" t="s">
        <v>2067</v>
      </c>
      <c r="C289" s="600"/>
      <c r="D289" s="618" t="s">
        <v>67</v>
      </c>
      <c r="E289" s="720">
        <v>106.78000477116846</v>
      </c>
      <c r="F289" s="720">
        <v>9.7072731610153138</v>
      </c>
      <c r="G289" s="720">
        <v>97.072731610153156</v>
      </c>
      <c r="H289" s="720">
        <v>19.5</v>
      </c>
      <c r="I289" s="643" t="s">
        <v>1751</v>
      </c>
      <c r="K289" s="711"/>
    </row>
    <row r="290" spans="1:11" s="7" customFormat="1" ht="45" customHeight="1" outlineLevel="1">
      <c r="A290" s="601" t="s">
        <v>2068</v>
      </c>
      <c r="B290" s="14" t="s">
        <v>2069</v>
      </c>
      <c r="C290" s="600"/>
      <c r="D290" s="618" t="s">
        <v>67</v>
      </c>
      <c r="E290" s="720">
        <v>108.97339385133635</v>
      </c>
      <c r="F290" s="720">
        <v>9.9066721683033041</v>
      </c>
      <c r="G290" s="720">
        <v>99.066721683033052</v>
      </c>
      <c r="H290" s="720">
        <v>22.03</v>
      </c>
      <c r="I290" s="643" t="s">
        <v>1751</v>
      </c>
      <c r="K290" s="711"/>
    </row>
    <row r="291" spans="1:11" s="7" customFormat="1" ht="45" customHeight="1" outlineLevel="1">
      <c r="A291" s="601" t="s">
        <v>2070</v>
      </c>
      <c r="B291" s="14" t="s">
        <v>2071</v>
      </c>
      <c r="C291" s="600"/>
      <c r="D291" s="618" t="s">
        <v>67</v>
      </c>
      <c r="E291" s="720">
        <v>113.17079651549503</v>
      </c>
      <c r="F291" s="720">
        <v>10.288254228681366</v>
      </c>
      <c r="G291" s="720">
        <v>102.88254228681366</v>
      </c>
      <c r="H291" s="720">
        <v>26.87</v>
      </c>
      <c r="I291" s="643" t="s">
        <v>1751</v>
      </c>
      <c r="K291" s="711"/>
    </row>
    <row r="292" spans="1:11" s="7" customFormat="1" ht="43.5" customHeight="1" outlineLevel="1">
      <c r="A292" s="601" t="s">
        <v>2072</v>
      </c>
      <c r="B292" s="14" t="s">
        <v>756</v>
      </c>
      <c r="C292" s="600"/>
      <c r="D292" s="618" t="s">
        <v>67</v>
      </c>
      <c r="E292" s="720">
        <v>121.68619003854982</v>
      </c>
      <c r="F292" s="720">
        <v>12.168619003854982</v>
      </c>
      <c r="G292" s="720">
        <v>109.51757103469484</v>
      </c>
      <c r="H292" s="720">
        <v>32.299999999999997</v>
      </c>
      <c r="I292" s="643" t="s">
        <v>1751</v>
      </c>
      <c r="K292" s="711"/>
    </row>
    <row r="293" spans="1:11" s="7" customFormat="1" ht="48.75" customHeight="1" outlineLevel="1">
      <c r="A293" s="601" t="s">
        <v>2073</v>
      </c>
      <c r="B293" s="14" t="s">
        <v>2074</v>
      </c>
      <c r="C293" s="600"/>
      <c r="D293" s="618" t="s">
        <v>67</v>
      </c>
      <c r="E293" s="720">
        <v>133.85480904240484</v>
      </c>
      <c r="F293" s="720">
        <v>13.385480904240485</v>
      </c>
      <c r="G293" s="720">
        <v>120.46932813816436</v>
      </c>
      <c r="H293" s="720">
        <v>50.73</v>
      </c>
      <c r="I293" s="643" t="s">
        <v>1751</v>
      </c>
      <c r="K293" s="711"/>
    </row>
    <row r="294" spans="1:11" s="7" customFormat="1" ht="69.75" customHeight="1" outlineLevel="1">
      <c r="A294" s="601" t="s">
        <v>405</v>
      </c>
      <c r="B294" s="666" t="s">
        <v>805</v>
      </c>
      <c r="C294" s="12" t="s">
        <v>2075</v>
      </c>
      <c r="D294" s="618" t="s">
        <v>48</v>
      </c>
      <c r="E294" s="720">
        <v>78.810812550511727</v>
      </c>
      <c r="F294" s="720">
        <v>0</v>
      </c>
      <c r="G294" s="720">
        <v>78.810812550511727</v>
      </c>
      <c r="H294" s="720">
        <v>0</v>
      </c>
      <c r="I294" s="643" t="s">
        <v>784</v>
      </c>
      <c r="K294" s="711"/>
    </row>
    <row r="295" spans="1:11" s="7" customFormat="1" ht="65.25" customHeight="1" outlineLevel="1">
      <c r="A295" s="601" t="s">
        <v>407</v>
      </c>
      <c r="B295" s="12" t="s">
        <v>773</v>
      </c>
      <c r="C295" s="12" t="s">
        <v>772</v>
      </c>
      <c r="D295" s="618" t="s">
        <v>55</v>
      </c>
      <c r="E295" s="720">
        <v>294</v>
      </c>
      <c r="F295" s="720">
        <v>0</v>
      </c>
      <c r="G295" s="720">
        <v>294</v>
      </c>
      <c r="H295" s="720">
        <v>0</v>
      </c>
      <c r="I295" s="643" t="s">
        <v>784</v>
      </c>
      <c r="K295" s="711"/>
    </row>
    <row r="296" spans="1:11" s="7" customFormat="1" ht="92.25" customHeight="1" outlineLevel="1">
      <c r="A296" s="601" t="s">
        <v>408</v>
      </c>
      <c r="B296" s="666" t="s">
        <v>1096</v>
      </c>
      <c r="C296" s="12" t="s">
        <v>761</v>
      </c>
      <c r="D296" s="618" t="s">
        <v>48</v>
      </c>
      <c r="E296" s="720">
        <v>117.75738852304798</v>
      </c>
      <c r="F296" s="720">
        <v>0</v>
      </c>
      <c r="G296" s="720">
        <v>117.75738852304798</v>
      </c>
      <c r="H296" s="720">
        <v>0</v>
      </c>
      <c r="I296" s="643" t="s">
        <v>784</v>
      </c>
      <c r="K296" s="711"/>
    </row>
    <row r="297" spans="1:11" s="7" customFormat="1" ht="92.25" customHeight="1" outlineLevel="1">
      <c r="A297" s="601" t="s">
        <v>409</v>
      </c>
      <c r="B297" s="666" t="s">
        <v>774</v>
      </c>
      <c r="C297" s="600" t="s">
        <v>1188</v>
      </c>
      <c r="D297" s="629" t="s">
        <v>48</v>
      </c>
      <c r="E297" s="720">
        <v>21194.799623706491</v>
      </c>
      <c r="F297" s="720">
        <v>0</v>
      </c>
      <c r="G297" s="720">
        <v>21194.799623706491</v>
      </c>
      <c r="H297" s="720">
        <v>0</v>
      </c>
      <c r="I297" s="643" t="s">
        <v>2010</v>
      </c>
      <c r="K297" s="711"/>
    </row>
    <row r="298" spans="1:11" s="7" customFormat="1" ht="75.75" customHeight="1" outlineLevel="1">
      <c r="A298" s="601" t="s">
        <v>410</v>
      </c>
      <c r="B298" s="666" t="s">
        <v>775</v>
      </c>
      <c r="C298" s="600" t="s">
        <v>1189</v>
      </c>
      <c r="D298" s="629" t="s">
        <v>48</v>
      </c>
      <c r="E298" s="720">
        <v>23751.948372530573</v>
      </c>
      <c r="F298" s="720">
        <v>0</v>
      </c>
      <c r="G298" s="720">
        <v>23751.948372530573</v>
      </c>
      <c r="H298" s="720">
        <v>0</v>
      </c>
      <c r="I298" s="643" t="s">
        <v>2010</v>
      </c>
      <c r="K298" s="711"/>
    </row>
    <row r="299" spans="1:11" s="7" customFormat="1" ht="52.5" customHeight="1" outlineLevel="1">
      <c r="A299" s="601" t="s">
        <v>411</v>
      </c>
      <c r="B299" s="666" t="s">
        <v>1097</v>
      </c>
      <c r="C299" s="600" t="s">
        <v>758</v>
      </c>
      <c r="D299" s="629" t="s">
        <v>48</v>
      </c>
      <c r="E299" s="720">
        <v>2242.6699529633115</v>
      </c>
      <c r="F299" s="720">
        <v>0</v>
      </c>
      <c r="G299" s="720">
        <v>2242.6699529633115</v>
      </c>
      <c r="H299" s="720">
        <v>0</v>
      </c>
      <c r="I299" s="643" t="s">
        <v>2010</v>
      </c>
      <c r="K299" s="711"/>
    </row>
    <row r="300" spans="1:11" s="7" customFormat="1" ht="105" customHeight="1" outlineLevel="1">
      <c r="A300" s="601" t="s">
        <v>412</v>
      </c>
      <c r="B300" s="666" t="s">
        <v>1098</v>
      </c>
      <c r="C300" s="600" t="s">
        <v>758</v>
      </c>
      <c r="D300" s="629" t="s">
        <v>48</v>
      </c>
      <c r="E300" s="720">
        <v>2596.9368203198496</v>
      </c>
      <c r="F300" s="720">
        <v>0</v>
      </c>
      <c r="G300" s="720">
        <v>2596.9368203198496</v>
      </c>
      <c r="H300" s="720">
        <v>0</v>
      </c>
      <c r="I300" s="643" t="s">
        <v>2010</v>
      </c>
      <c r="K300" s="711"/>
    </row>
    <row r="301" spans="1:11" s="7" customFormat="1" ht="96.75" customHeight="1" outlineLevel="1">
      <c r="A301" s="601" t="s">
        <v>413</v>
      </c>
      <c r="B301" s="666" t="s">
        <v>77</v>
      </c>
      <c r="C301" s="600" t="s">
        <v>849</v>
      </c>
      <c r="D301" s="629" t="s">
        <v>67</v>
      </c>
      <c r="E301" s="720">
        <v>24.739568383191511</v>
      </c>
      <c r="F301" s="720">
        <v>12.42</v>
      </c>
      <c r="G301" s="720">
        <v>12.319568383191511</v>
      </c>
      <c r="H301" s="720">
        <v>0</v>
      </c>
      <c r="I301" s="643" t="s">
        <v>1751</v>
      </c>
      <c r="K301" s="711"/>
    </row>
    <row r="302" spans="1:11" s="7" customFormat="1" ht="78.75" outlineLevel="1">
      <c r="A302" s="601" t="s">
        <v>414</v>
      </c>
      <c r="B302" s="12" t="s">
        <v>78</v>
      </c>
      <c r="C302" s="12" t="s">
        <v>849</v>
      </c>
      <c r="D302" s="618" t="s">
        <v>67</v>
      </c>
      <c r="E302" s="720">
        <v>56.320631195718924</v>
      </c>
      <c r="F302" s="720">
        <v>12.42</v>
      </c>
      <c r="G302" s="720">
        <v>43.900631195718923</v>
      </c>
      <c r="H302" s="720">
        <v>0</v>
      </c>
      <c r="I302" s="643" t="s">
        <v>1751</v>
      </c>
      <c r="K302" s="711"/>
    </row>
    <row r="303" spans="1:11" s="7" customFormat="1" ht="102" customHeight="1" outlineLevel="1">
      <c r="A303" s="601" t="s">
        <v>415</v>
      </c>
      <c r="B303" s="12" t="s">
        <v>79</v>
      </c>
      <c r="C303" s="12" t="s">
        <v>850</v>
      </c>
      <c r="D303" s="618" t="s">
        <v>67</v>
      </c>
      <c r="E303" s="720">
        <v>94.331868584963601</v>
      </c>
      <c r="F303" s="720">
        <v>12.42</v>
      </c>
      <c r="G303" s="720">
        <v>81.911868584963599</v>
      </c>
      <c r="H303" s="720">
        <v>0</v>
      </c>
      <c r="I303" s="643" t="s">
        <v>1751</v>
      </c>
      <c r="K303" s="711"/>
    </row>
    <row r="304" spans="1:11" s="7" customFormat="1" ht="78.75" outlineLevel="1">
      <c r="A304" s="601" t="s">
        <v>416</v>
      </c>
      <c r="B304" s="12" t="s">
        <v>224</v>
      </c>
      <c r="C304" s="12" t="s">
        <v>2076</v>
      </c>
      <c r="D304" s="618" t="s">
        <v>67</v>
      </c>
      <c r="E304" s="720">
        <v>618.33695319304707</v>
      </c>
      <c r="F304" s="720">
        <v>32.979991146525009</v>
      </c>
      <c r="G304" s="720">
        <v>585.35696204652209</v>
      </c>
      <c r="H304" s="720">
        <v>0</v>
      </c>
      <c r="I304" s="643" t="s">
        <v>1751</v>
      </c>
      <c r="K304" s="711"/>
    </row>
    <row r="305" spans="1:11" s="7" customFormat="1" ht="106.5" customHeight="1" outlineLevel="1">
      <c r="A305" s="601" t="s">
        <v>417</v>
      </c>
      <c r="B305" s="12" t="s">
        <v>81</v>
      </c>
      <c r="C305" s="12" t="s">
        <v>851</v>
      </c>
      <c r="D305" s="618" t="s">
        <v>67</v>
      </c>
      <c r="E305" s="720">
        <v>160.19</v>
      </c>
      <c r="F305" s="720">
        <v>8.6</v>
      </c>
      <c r="G305" s="720">
        <v>151.59</v>
      </c>
      <c r="H305" s="720">
        <v>0</v>
      </c>
      <c r="I305" s="643" t="s">
        <v>1751</v>
      </c>
      <c r="K305" s="711"/>
    </row>
    <row r="306" spans="1:11" s="7" customFormat="1" ht="28.5" customHeight="1" outlineLevel="1">
      <c r="A306" s="601" t="s">
        <v>419</v>
      </c>
      <c r="B306" s="12" t="s">
        <v>56</v>
      </c>
      <c r="C306" s="12" t="s">
        <v>390</v>
      </c>
      <c r="D306" s="618" t="s">
        <v>57</v>
      </c>
      <c r="E306" s="720">
        <v>184.5818054215282</v>
      </c>
      <c r="F306" s="720">
        <v>0</v>
      </c>
      <c r="G306" s="720">
        <v>184.5818054215282</v>
      </c>
      <c r="H306" s="720">
        <v>0</v>
      </c>
      <c r="I306" s="643" t="s">
        <v>2011</v>
      </c>
      <c r="K306" s="711"/>
    </row>
    <row r="307" spans="1:11" s="7" customFormat="1" ht="27" customHeight="1" outlineLevel="1">
      <c r="A307" s="601" t="s">
        <v>421</v>
      </c>
      <c r="B307" s="12" t="s">
        <v>391</v>
      </c>
      <c r="C307" s="12" t="s">
        <v>392</v>
      </c>
      <c r="D307" s="618" t="s">
        <v>57</v>
      </c>
      <c r="E307" s="720">
        <v>289.48855162733571</v>
      </c>
      <c r="F307" s="720">
        <v>0</v>
      </c>
      <c r="G307" s="720">
        <v>289.48855162733571</v>
      </c>
      <c r="H307" s="720">
        <v>0</v>
      </c>
      <c r="I307" s="643" t="s">
        <v>2011</v>
      </c>
      <c r="K307" s="711"/>
    </row>
    <row r="308" spans="1:11" s="7" customFormat="1" ht="47.25" outlineLevel="1">
      <c r="A308" s="601" t="s">
        <v>423</v>
      </c>
      <c r="B308" s="663" t="s">
        <v>288</v>
      </c>
      <c r="C308" s="663" t="s">
        <v>329</v>
      </c>
      <c r="D308" s="618" t="s">
        <v>1</v>
      </c>
      <c r="E308" s="720">
        <v>702.39143012544957</v>
      </c>
      <c r="F308" s="720">
        <v>0</v>
      </c>
      <c r="G308" s="720">
        <v>702.39143012544957</v>
      </c>
      <c r="H308" s="720">
        <v>0</v>
      </c>
      <c r="I308" s="643" t="s">
        <v>2011</v>
      </c>
      <c r="K308" s="711"/>
    </row>
    <row r="309" spans="1:11" s="7" customFormat="1" ht="189" outlineLevel="1">
      <c r="A309" s="638" t="s">
        <v>425</v>
      </c>
      <c r="B309" s="624" t="s">
        <v>54</v>
      </c>
      <c r="C309" s="624" t="s">
        <v>393</v>
      </c>
      <c r="D309" s="625" t="s">
        <v>55</v>
      </c>
      <c r="E309" s="720">
        <v>376.71436864881764</v>
      </c>
      <c r="F309" s="720">
        <v>0</v>
      </c>
      <c r="G309" s="720">
        <v>376.71436864881764</v>
      </c>
      <c r="H309" s="720">
        <v>0</v>
      </c>
      <c r="I309" s="643" t="s">
        <v>538</v>
      </c>
      <c r="K309" s="711"/>
    </row>
    <row r="310" spans="1:11" s="7" customFormat="1" ht="18.75" outlineLevel="1">
      <c r="A310" s="732" t="s">
        <v>655</v>
      </c>
      <c r="B310" s="733"/>
      <c r="C310" s="733"/>
      <c r="D310" s="662"/>
      <c r="E310" s="720"/>
      <c r="F310" s="720"/>
      <c r="G310" s="720"/>
      <c r="H310" s="720"/>
      <c r="I310" s="643"/>
      <c r="K310" s="711"/>
    </row>
    <row r="311" spans="1:11" s="7" customFormat="1" ht="46.5" customHeight="1" outlineLevel="1">
      <c r="A311" s="687" t="s">
        <v>427</v>
      </c>
      <c r="B311" s="165" t="s">
        <v>1561</v>
      </c>
      <c r="C311" s="626" t="s">
        <v>1225</v>
      </c>
      <c r="D311" s="627"/>
      <c r="E311" s="720"/>
      <c r="F311" s="720"/>
      <c r="G311" s="720"/>
      <c r="H311" s="720"/>
      <c r="I311" s="643" t="s">
        <v>2002</v>
      </c>
      <c r="K311" s="711"/>
    </row>
    <row r="312" spans="1:11" s="7" customFormat="1" ht="62.45" customHeight="1" outlineLevel="1">
      <c r="A312" s="601" t="s">
        <v>777</v>
      </c>
      <c r="B312" s="37" t="s">
        <v>658</v>
      </c>
      <c r="C312" s="25"/>
      <c r="D312" s="612" t="s">
        <v>48</v>
      </c>
      <c r="E312" s="720">
        <v>12724.697380406942</v>
      </c>
      <c r="F312" s="720">
        <v>891.11999999999989</v>
      </c>
      <c r="G312" s="720">
        <v>11833.577380406943</v>
      </c>
      <c r="H312" s="720">
        <v>0</v>
      </c>
      <c r="I312" s="643" t="s">
        <v>1751</v>
      </c>
      <c r="K312" s="711"/>
    </row>
    <row r="313" spans="1:11" s="7" customFormat="1" ht="107.45" customHeight="1" outlineLevel="1">
      <c r="A313" s="601" t="s">
        <v>778</v>
      </c>
      <c r="B313" s="37" t="s">
        <v>26</v>
      </c>
      <c r="C313" s="25"/>
      <c r="D313" s="612" t="s">
        <v>48</v>
      </c>
      <c r="E313" s="720">
        <v>14525.761210000001</v>
      </c>
      <c r="F313" s="720">
        <v>891.12</v>
      </c>
      <c r="G313" s="720">
        <v>13634.64121</v>
      </c>
      <c r="H313" s="720">
        <v>0</v>
      </c>
      <c r="I313" s="643" t="s">
        <v>1751</v>
      </c>
      <c r="K313" s="711"/>
    </row>
    <row r="314" spans="1:11" s="7" customFormat="1" ht="63.75" customHeight="1" outlineLevel="1">
      <c r="A314" s="601" t="s">
        <v>779</v>
      </c>
      <c r="B314" s="37" t="s">
        <v>27</v>
      </c>
      <c r="C314" s="25"/>
      <c r="D314" s="612" t="s">
        <v>48</v>
      </c>
      <c r="E314" s="720">
        <v>25591.6525</v>
      </c>
      <c r="F314" s="720">
        <v>918.09</v>
      </c>
      <c r="G314" s="720">
        <v>24673.5625</v>
      </c>
      <c r="H314" s="720">
        <v>0</v>
      </c>
      <c r="I314" s="643" t="s">
        <v>1751</v>
      </c>
      <c r="K314" s="711"/>
    </row>
    <row r="315" spans="1:11" s="7" customFormat="1" ht="46.5" customHeight="1" outlineLevel="1">
      <c r="A315" s="601" t="s">
        <v>780</v>
      </c>
      <c r="B315" s="37" t="s">
        <v>28</v>
      </c>
      <c r="C315" s="25"/>
      <c r="D315" s="612" t="s">
        <v>48</v>
      </c>
      <c r="E315" s="720">
        <v>32959.667500000003</v>
      </c>
      <c r="F315" s="720">
        <v>962.39</v>
      </c>
      <c r="G315" s="720">
        <v>31997.277500000004</v>
      </c>
      <c r="H315" s="720">
        <v>0</v>
      </c>
      <c r="I315" s="643" t="s">
        <v>1751</v>
      </c>
      <c r="K315" s="711"/>
    </row>
    <row r="316" spans="1:11" s="7" customFormat="1" ht="46.5" customHeight="1" outlineLevel="1">
      <c r="A316" s="601" t="s">
        <v>428</v>
      </c>
      <c r="B316" s="12" t="s">
        <v>1562</v>
      </c>
      <c r="C316" s="12" t="s">
        <v>2077</v>
      </c>
      <c r="D316" s="618" t="s">
        <v>48</v>
      </c>
      <c r="E316" s="720">
        <v>5520.8440000000001</v>
      </c>
      <c r="F316" s="720">
        <v>578.32000000000005</v>
      </c>
      <c r="G316" s="720">
        <v>4942.5240000000003</v>
      </c>
      <c r="H316" s="720">
        <v>0</v>
      </c>
      <c r="I316" s="643" t="s">
        <v>633</v>
      </c>
      <c r="K316" s="711"/>
    </row>
    <row r="317" spans="1:11" s="7" customFormat="1" ht="46.5" customHeight="1" outlineLevel="1">
      <c r="A317" s="601" t="s">
        <v>429</v>
      </c>
      <c r="B317" s="663" t="s">
        <v>328</v>
      </c>
      <c r="C317" s="663" t="s">
        <v>2078</v>
      </c>
      <c r="D317" s="618" t="s">
        <v>48</v>
      </c>
      <c r="E317" s="720">
        <v>382.22198750000001</v>
      </c>
      <c r="F317" s="720">
        <v>0</v>
      </c>
      <c r="G317" s="720">
        <v>382.22198750000001</v>
      </c>
      <c r="H317" s="720">
        <v>0</v>
      </c>
      <c r="I317" s="643" t="s">
        <v>633</v>
      </c>
      <c r="K317" s="711"/>
    </row>
    <row r="318" spans="1:11" s="7" customFormat="1" ht="46.5" customHeight="1" outlineLevel="1">
      <c r="A318" s="601" t="s">
        <v>1355</v>
      </c>
      <c r="B318" s="663" t="s">
        <v>1324</v>
      </c>
      <c r="C318" s="663" t="s">
        <v>2079</v>
      </c>
      <c r="D318" s="618" t="s">
        <v>48</v>
      </c>
      <c r="E318" s="720">
        <v>1534.9320628198302</v>
      </c>
      <c r="F318" s="720">
        <v>258.87256966771201</v>
      </c>
      <c r="G318" s="720">
        <v>1276.0594931521182</v>
      </c>
      <c r="H318" s="720">
        <v>1568.18</v>
      </c>
      <c r="I318" s="643" t="s">
        <v>2012</v>
      </c>
      <c r="K318" s="711"/>
    </row>
    <row r="319" spans="1:11" s="7" customFormat="1" ht="46.5" customHeight="1" outlineLevel="1">
      <c r="A319" s="52" t="s">
        <v>1356</v>
      </c>
      <c r="B319" s="688" t="s">
        <v>1325</v>
      </c>
      <c r="C319" s="688" t="s">
        <v>2080</v>
      </c>
      <c r="D319" s="620"/>
      <c r="E319" s="720"/>
      <c r="F319" s="720"/>
      <c r="G319" s="720"/>
      <c r="H319" s="720"/>
      <c r="I319" s="643" t="s">
        <v>2002</v>
      </c>
      <c r="K319" s="711"/>
    </row>
    <row r="320" spans="1:11" s="7" customFormat="1" ht="93.6" customHeight="1" outlineLevel="1">
      <c r="A320" s="601" t="s">
        <v>1357</v>
      </c>
      <c r="B320" s="663" t="s">
        <v>1312</v>
      </c>
      <c r="C320" s="663"/>
      <c r="D320" s="618" t="s">
        <v>48</v>
      </c>
      <c r="E320" s="720">
        <v>6205.9094123989744</v>
      </c>
      <c r="F320" s="720">
        <v>627.55105291771213</v>
      </c>
      <c r="G320" s="720">
        <v>5578.3583594812626</v>
      </c>
      <c r="H320" s="720">
        <v>4549.05</v>
      </c>
      <c r="I320" s="643" t="s">
        <v>2012</v>
      </c>
      <c r="K320" s="711"/>
    </row>
    <row r="321" spans="1:11" s="7" customFormat="1" ht="77.25" customHeight="1" outlineLevel="1">
      <c r="A321" s="601" t="s">
        <v>1358</v>
      </c>
      <c r="B321" s="663" t="s">
        <v>1317</v>
      </c>
      <c r="C321" s="663"/>
      <c r="D321" s="618" t="s">
        <v>48</v>
      </c>
      <c r="E321" s="720">
        <v>6983.4714878935774</v>
      </c>
      <c r="F321" s="720">
        <v>647.81739219792007</v>
      </c>
      <c r="G321" s="720">
        <v>6335.6540956956578</v>
      </c>
      <c r="H321" s="720">
        <v>5263.95</v>
      </c>
      <c r="I321" s="643" t="s">
        <v>2012</v>
      </c>
      <c r="K321" s="711"/>
    </row>
    <row r="322" spans="1:11" s="7" customFormat="1" ht="78.75" customHeight="1" outlineLevel="1">
      <c r="A322" s="601" t="s">
        <v>1359</v>
      </c>
      <c r="B322" s="663" t="s">
        <v>1313</v>
      </c>
      <c r="C322" s="663"/>
      <c r="D322" s="618" t="s">
        <v>48</v>
      </c>
      <c r="E322" s="720">
        <v>7913.4056653735779</v>
      </c>
      <c r="F322" s="720">
        <v>734.08215819791997</v>
      </c>
      <c r="G322" s="720">
        <v>7179.3235071756581</v>
      </c>
      <c r="H322" s="720">
        <v>6061.59</v>
      </c>
      <c r="I322" s="643" t="s">
        <v>2012</v>
      </c>
      <c r="K322" s="711"/>
    </row>
    <row r="323" spans="1:11" s="7" customFormat="1" ht="31.5" outlineLevel="1">
      <c r="A323" s="601" t="s">
        <v>1360</v>
      </c>
      <c r="B323" s="663" t="s">
        <v>1314</v>
      </c>
      <c r="C323" s="663"/>
      <c r="D323" s="618" t="s">
        <v>48</v>
      </c>
      <c r="E323" s="720">
        <v>10028.654996183577</v>
      </c>
      <c r="F323" s="720">
        <v>930.30194769792013</v>
      </c>
      <c r="G323" s="720">
        <v>9098.3530484856565</v>
      </c>
      <c r="H323" s="720">
        <v>7875.92</v>
      </c>
      <c r="I323" s="643" t="s">
        <v>2012</v>
      </c>
      <c r="K323" s="711"/>
    </row>
    <row r="324" spans="1:11" s="7" customFormat="1" ht="31.5" outlineLevel="1">
      <c r="A324" s="601" t="s">
        <v>1361</v>
      </c>
      <c r="B324" s="663" t="s">
        <v>1315</v>
      </c>
      <c r="C324" s="663"/>
      <c r="D324" s="618" t="s">
        <v>48</v>
      </c>
      <c r="E324" s="720">
        <v>11865.85411225218</v>
      </c>
      <c r="F324" s="720">
        <v>999.74430827812785</v>
      </c>
      <c r="G324" s="720">
        <v>10866.109803974052</v>
      </c>
      <c r="H324" s="720">
        <v>9545.1299999999992</v>
      </c>
      <c r="I324" s="643" t="s">
        <v>2012</v>
      </c>
      <c r="K324" s="711"/>
    </row>
    <row r="325" spans="1:11" s="7" customFormat="1" ht="31.5" outlineLevel="1">
      <c r="A325" s="601" t="s">
        <v>1362</v>
      </c>
      <c r="B325" s="663" t="s">
        <v>1316</v>
      </c>
      <c r="C325" s="663"/>
      <c r="D325" s="618" t="s">
        <v>48</v>
      </c>
      <c r="E325" s="720">
        <v>14822.528833302787</v>
      </c>
      <c r="F325" s="720">
        <v>1120.3725497583362</v>
      </c>
      <c r="G325" s="720">
        <v>13702.156283544451</v>
      </c>
      <c r="H325" s="720">
        <v>12223.25</v>
      </c>
      <c r="I325" s="643" t="s">
        <v>2012</v>
      </c>
      <c r="K325" s="711"/>
    </row>
    <row r="326" spans="1:11" s="7" customFormat="1" ht="94.5" customHeight="1" outlineLevel="1">
      <c r="A326" s="601" t="s">
        <v>430</v>
      </c>
      <c r="B326" s="600" t="s">
        <v>1564</v>
      </c>
      <c r="C326" s="25" t="s">
        <v>344</v>
      </c>
      <c r="D326" s="612" t="s">
        <v>65</v>
      </c>
      <c r="E326" s="720">
        <v>4786.75</v>
      </c>
      <c r="F326" s="720">
        <v>670.15</v>
      </c>
      <c r="G326" s="720">
        <v>4116.6000000000004</v>
      </c>
      <c r="H326" s="720">
        <v>0</v>
      </c>
      <c r="I326" s="643" t="s">
        <v>1042</v>
      </c>
      <c r="K326" s="711"/>
    </row>
    <row r="327" spans="1:11" s="7" customFormat="1" ht="236.25" outlineLevel="1">
      <c r="A327" s="601" t="s">
        <v>431</v>
      </c>
      <c r="B327" s="12" t="s">
        <v>1556</v>
      </c>
      <c r="C327" s="600" t="s">
        <v>2081</v>
      </c>
      <c r="D327" s="618" t="s">
        <v>369</v>
      </c>
      <c r="E327" s="720">
        <v>2079.5500000000002</v>
      </c>
      <c r="F327" s="720">
        <v>228.75</v>
      </c>
      <c r="G327" s="720">
        <v>1850.8000000000002</v>
      </c>
      <c r="H327" s="720">
        <v>0</v>
      </c>
      <c r="I327" s="643" t="s">
        <v>1042</v>
      </c>
      <c r="K327" s="711"/>
    </row>
    <row r="328" spans="1:11" s="7" customFormat="1" ht="141.75" customHeight="1" outlineLevel="1">
      <c r="A328" s="601" t="s">
        <v>432</v>
      </c>
      <c r="B328" s="25" t="s">
        <v>786</v>
      </c>
      <c r="C328" s="25" t="s">
        <v>1104</v>
      </c>
      <c r="D328" s="612" t="s">
        <v>369</v>
      </c>
      <c r="E328" s="720">
        <v>597</v>
      </c>
      <c r="F328" s="720">
        <v>0</v>
      </c>
      <c r="G328" s="720">
        <v>597</v>
      </c>
      <c r="H328" s="720">
        <v>0</v>
      </c>
      <c r="I328" s="643" t="s">
        <v>787</v>
      </c>
      <c r="K328" s="711"/>
    </row>
    <row r="329" spans="1:11" s="7" customFormat="1" ht="31.5" outlineLevel="1">
      <c r="A329" s="601" t="s">
        <v>435</v>
      </c>
      <c r="B329" s="663" t="s">
        <v>327</v>
      </c>
      <c r="C329" s="25" t="s">
        <v>1226</v>
      </c>
      <c r="D329" s="618" t="s">
        <v>1</v>
      </c>
      <c r="E329" s="720">
        <v>766.46</v>
      </c>
      <c r="F329" s="720">
        <v>0</v>
      </c>
      <c r="G329" s="720">
        <v>766.46</v>
      </c>
      <c r="H329" s="720">
        <v>0</v>
      </c>
      <c r="I329" s="643" t="s">
        <v>633</v>
      </c>
      <c r="K329" s="711"/>
    </row>
    <row r="330" spans="1:11" s="7" customFormat="1" ht="47.25" customHeight="1" outlineLevel="1">
      <c r="A330" s="61" t="s">
        <v>438</v>
      </c>
      <c r="B330" s="13" t="s">
        <v>1227</v>
      </c>
      <c r="C330" s="13" t="s">
        <v>1517</v>
      </c>
      <c r="D330" s="620"/>
      <c r="E330" s="720"/>
      <c r="F330" s="720"/>
      <c r="G330" s="720"/>
      <c r="H330" s="720"/>
      <c r="I330" s="643" t="s">
        <v>2002</v>
      </c>
      <c r="K330" s="711"/>
    </row>
    <row r="331" spans="1:11" s="7" customFormat="1" ht="47.25" customHeight="1" outlineLevel="1">
      <c r="A331" s="689" t="s">
        <v>781</v>
      </c>
      <c r="B331" s="666" t="s">
        <v>1364</v>
      </c>
      <c r="C331" s="600"/>
      <c r="D331" s="629" t="s">
        <v>48</v>
      </c>
      <c r="E331" s="720">
        <v>64579.27</v>
      </c>
      <c r="F331" s="720">
        <v>12270.06</v>
      </c>
      <c r="G331" s="720">
        <v>52309.21</v>
      </c>
      <c r="H331" s="720">
        <v>0</v>
      </c>
      <c r="I331" s="643" t="s">
        <v>2002</v>
      </c>
      <c r="K331" s="711"/>
    </row>
    <row r="332" spans="1:11" s="7" customFormat="1" ht="31.5" customHeight="1" outlineLevel="1">
      <c r="A332" s="689" t="s">
        <v>782</v>
      </c>
      <c r="B332" s="666" t="s">
        <v>1365</v>
      </c>
      <c r="C332" s="600"/>
      <c r="D332" s="629" t="s">
        <v>48</v>
      </c>
      <c r="E332" s="720">
        <v>154593.53</v>
      </c>
      <c r="F332" s="720">
        <v>24734.959999999999</v>
      </c>
      <c r="G332" s="720">
        <v>129858.57</v>
      </c>
      <c r="H332" s="720">
        <v>0</v>
      </c>
      <c r="I332" s="643" t="s">
        <v>2002</v>
      </c>
      <c r="K332" s="711"/>
    </row>
    <row r="333" spans="1:11" s="7" customFormat="1" ht="27.75" customHeight="1" outlineLevel="1">
      <c r="A333" s="689" t="s">
        <v>783</v>
      </c>
      <c r="B333" s="666" t="s">
        <v>1366</v>
      </c>
      <c r="C333" s="600"/>
      <c r="D333" s="629" t="s">
        <v>48</v>
      </c>
      <c r="E333" s="720">
        <v>270103.08</v>
      </c>
      <c r="F333" s="720">
        <v>40515.46</v>
      </c>
      <c r="G333" s="720">
        <v>229587.62000000002</v>
      </c>
      <c r="H333" s="720">
        <v>0</v>
      </c>
      <c r="I333" s="643" t="s">
        <v>2002</v>
      </c>
      <c r="K333" s="711"/>
    </row>
    <row r="334" spans="1:11" s="7" customFormat="1" ht="126" customHeight="1" outlineLevel="1">
      <c r="A334" s="50" t="s">
        <v>441</v>
      </c>
      <c r="B334" s="12" t="s">
        <v>2082</v>
      </c>
      <c r="C334" s="12" t="s">
        <v>2083</v>
      </c>
      <c r="D334" s="618" t="s">
        <v>48</v>
      </c>
      <c r="E334" s="720">
        <v>1131.0540000000001</v>
      </c>
      <c r="F334" s="720">
        <v>112.93</v>
      </c>
      <c r="G334" s="720">
        <v>1018.124</v>
      </c>
      <c r="H334" s="720">
        <v>0</v>
      </c>
      <c r="I334" s="643" t="s">
        <v>1161</v>
      </c>
      <c r="K334" s="711"/>
    </row>
    <row r="335" spans="1:11" s="7" customFormat="1" ht="98.25" customHeight="1" outlineLevel="1">
      <c r="A335" s="50" t="s">
        <v>443</v>
      </c>
      <c r="B335" s="12" t="s">
        <v>73</v>
      </c>
      <c r="C335" s="12" t="s">
        <v>107</v>
      </c>
      <c r="D335" s="618" t="s">
        <v>48</v>
      </c>
      <c r="E335" s="720">
        <v>2209.174</v>
      </c>
      <c r="F335" s="720">
        <v>220.58</v>
      </c>
      <c r="G335" s="720">
        <v>1988.5940000000001</v>
      </c>
      <c r="H335" s="720">
        <v>0</v>
      </c>
      <c r="I335" s="643" t="s">
        <v>1161</v>
      </c>
      <c r="K335" s="711"/>
    </row>
    <row r="336" spans="1:11" s="7" customFormat="1" ht="108.6" customHeight="1" outlineLevel="1">
      <c r="A336" s="50" t="s">
        <v>444</v>
      </c>
      <c r="B336" s="600" t="s">
        <v>751</v>
      </c>
      <c r="C336" s="600" t="s">
        <v>639</v>
      </c>
      <c r="D336" s="629" t="s">
        <v>640</v>
      </c>
      <c r="E336" s="720">
        <v>623.86500000000001</v>
      </c>
      <c r="F336" s="720">
        <v>295.37509196846798</v>
      </c>
      <c r="G336" s="720">
        <v>328.48990803153202</v>
      </c>
      <c r="H336" s="720">
        <v>0</v>
      </c>
      <c r="I336" s="643" t="s">
        <v>2002</v>
      </c>
      <c r="K336" s="711"/>
    </row>
    <row r="337" spans="1:11" s="7" customFormat="1" ht="115.5" customHeight="1" outlineLevel="1">
      <c r="A337" s="50" t="s">
        <v>445</v>
      </c>
      <c r="B337" s="600" t="s">
        <v>752</v>
      </c>
      <c r="C337" s="600" t="s">
        <v>639</v>
      </c>
      <c r="D337" s="629" t="s">
        <v>640</v>
      </c>
      <c r="E337" s="720">
        <v>2607</v>
      </c>
      <c r="F337" s="720">
        <v>451.07219772268564</v>
      </c>
      <c r="G337" s="720">
        <v>2155.9278022773142</v>
      </c>
      <c r="H337" s="720">
        <v>0</v>
      </c>
      <c r="I337" s="643" t="s">
        <v>2002</v>
      </c>
      <c r="K337" s="711"/>
    </row>
    <row r="338" spans="1:11" s="7" customFormat="1" ht="100.5" customHeight="1" outlineLevel="1">
      <c r="A338" s="166" t="s">
        <v>446</v>
      </c>
      <c r="B338" s="633" t="s">
        <v>641</v>
      </c>
      <c r="C338" s="633" t="s">
        <v>750</v>
      </c>
      <c r="D338" s="623" t="s">
        <v>749</v>
      </c>
      <c r="E338" s="720">
        <v>295.10815244893513</v>
      </c>
      <c r="F338" s="720">
        <v>27.174542061769305</v>
      </c>
      <c r="G338" s="720">
        <v>267.9336103871658</v>
      </c>
      <c r="H338" s="720">
        <v>0</v>
      </c>
      <c r="I338" s="643" t="s">
        <v>2002</v>
      </c>
      <c r="K338" s="711"/>
    </row>
    <row r="339" spans="1:11" s="7" customFormat="1" ht="29.25" customHeight="1" outlineLevel="1">
      <c r="A339" s="732" t="s">
        <v>526</v>
      </c>
      <c r="B339" s="733"/>
      <c r="C339" s="733"/>
      <c r="D339" s="662"/>
      <c r="E339" s="720"/>
      <c r="F339" s="720"/>
      <c r="G339" s="720"/>
      <c r="H339" s="720"/>
      <c r="I339" s="643"/>
      <c r="K339" s="711"/>
    </row>
    <row r="340" spans="1:11" s="7" customFormat="1" ht="129.75" customHeight="1" outlineLevel="1">
      <c r="A340" s="167" t="s">
        <v>450</v>
      </c>
      <c r="B340" s="162" t="s">
        <v>1027</v>
      </c>
      <c r="C340" s="690" t="s">
        <v>2084</v>
      </c>
      <c r="D340" s="628" t="s">
        <v>1</v>
      </c>
      <c r="E340" s="721">
        <v>682.3207572092025</v>
      </c>
      <c r="F340" s="720">
        <v>63.083302909298347</v>
      </c>
      <c r="G340" s="720">
        <v>619.23745429990413</v>
      </c>
      <c r="H340" s="720">
        <v>0</v>
      </c>
      <c r="I340" s="643" t="s">
        <v>524</v>
      </c>
      <c r="K340" s="711"/>
    </row>
    <row r="341" spans="1:11" s="7" customFormat="1" ht="107.25" customHeight="1" outlineLevel="1">
      <c r="A341" s="24" t="s">
        <v>451</v>
      </c>
      <c r="B341" s="600" t="s">
        <v>1028</v>
      </c>
      <c r="C341" s="33" t="s">
        <v>2085</v>
      </c>
      <c r="D341" s="612" t="s">
        <v>1</v>
      </c>
      <c r="E341" s="721">
        <v>1233.3219547789688</v>
      </c>
      <c r="F341" s="720">
        <v>114.0208328579578</v>
      </c>
      <c r="G341" s="720">
        <v>1119.3011219210109</v>
      </c>
      <c r="H341" s="720">
        <v>0</v>
      </c>
      <c r="I341" s="643" t="s">
        <v>496</v>
      </c>
      <c r="K341" s="711"/>
    </row>
    <row r="342" spans="1:11" s="7" customFormat="1" ht="107.25" customHeight="1" outlineLevel="1">
      <c r="A342" s="24" t="s">
        <v>1368</v>
      </c>
      <c r="B342" s="600" t="s">
        <v>1367</v>
      </c>
      <c r="C342" s="33" t="s">
        <v>2086</v>
      </c>
      <c r="D342" s="612" t="s">
        <v>1</v>
      </c>
      <c r="E342" s="721">
        <v>1483.2435280626025</v>
      </c>
      <c r="F342" s="720">
        <v>148.32435280626026</v>
      </c>
      <c r="G342" s="720">
        <v>1334.9191752563422</v>
      </c>
      <c r="H342" s="720">
        <v>0</v>
      </c>
      <c r="I342" s="643" t="s">
        <v>496</v>
      </c>
      <c r="K342" s="711"/>
    </row>
    <row r="343" spans="1:11" s="7" customFormat="1" ht="152.25" customHeight="1" outlineLevel="1">
      <c r="A343" s="24" t="s">
        <v>452</v>
      </c>
      <c r="B343" s="600" t="s">
        <v>1018</v>
      </c>
      <c r="C343" s="33" t="s">
        <v>2087</v>
      </c>
      <c r="D343" s="612" t="s">
        <v>1</v>
      </c>
      <c r="E343" s="721">
        <v>722.21334602006914</v>
      </c>
      <c r="F343" s="720">
        <v>66.766999429549344</v>
      </c>
      <c r="G343" s="720">
        <v>655.44634659051985</v>
      </c>
      <c r="H343" s="720">
        <v>0</v>
      </c>
      <c r="I343" s="643" t="s">
        <v>497</v>
      </c>
      <c r="K343" s="711"/>
    </row>
    <row r="344" spans="1:11" s="7" customFormat="1" ht="129.75" customHeight="1" outlineLevel="1">
      <c r="A344" s="24" t="s">
        <v>453</v>
      </c>
      <c r="B344" s="600" t="s">
        <v>1019</v>
      </c>
      <c r="C344" s="33" t="s">
        <v>2088</v>
      </c>
      <c r="D344" s="612" t="s">
        <v>1</v>
      </c>
      <c r="E344" s="721">
        <v>1273.21375636793</v>
      </c>
      <c r="F344" s="720">
        <v>117.71321734169996</v>
      </c>
      <c r="G344" s="720">
        <v>1155.5005390262302</v>
      </c>
      <c r="H344" s="720">
        <v>0</v>
      </c>
      <c r="I344" s="643" t="s">
        <v>497</v>
      </c>
      <c r="K344" s="711"/>
    </row>
    <row r="345" spans="1:11" s="7" customFormat="1" ht="153.6" customHeight="1" outlineLevel="1">
      <c r="A345" s="24" t="s">
        <v>1371</v>
      </c>
      <c r="B345" s="600" t="s">
        <v>1369</v>
      </c>
      <c r="C345" s="33" t="s">
        <v>2089</v>
      </c>
      <c r="D345" s="612" t="s">
        <v>1</v>
      </c>
      <c r="E345" s="721">
        <v>1523.1328137501971</v>
      </c>
      <c r="F345" s="720">
        <v>152.31328137501973</v>
      </c>
      <c r="G345" s="720">
        <v>1370.8195323751775</v>
      </c>
      <c r="H345" s="720">
        <v>0</v>
      </c>
      <c r="I345" s="643" t="s">
        <v>497</v>
      </c>
      <c r="K345" s="711"/>
    </row>
    <row r="346" spans="1:11" s="7" customFormat="1" ht="86.25" customHeight="1" outlineLevel="1">
      <c r="A346" s="24" t="s">
        <v>454</v>
      </c>
      <c r="B346" s="600" t="s">
        <v>1029</v>
      </c>
      <c r="C346" s="33" t="s">
        <v>2090</v>
      </c>
      <c r="D346" s="612" t="s">
        <v>1</v>
      </c>
      <c r="E346" s="721">
        <v>961.70708542909529</v>
      </c>
      <c r="F346" s="720">
        <v>88.912618368511133</v>
      </c>
      <c r="G346" s="720">
        <v>872.79446706058411</v>
      </c>
      <c r="H346" s="720">
        <v>0</v>
      </c>
      <c r="I346" s="643" t="s">
        <v>496</v>
      </c>
      <c r="K346" s="711"/>
    </row>
    <row r="347" spans="1:11" s="7" customFormat="1" ht="91.5" customHeight="1" outlineLevel="1">
      <c r="A347" s="24" t="s">
        <v>455</v>
      </c>
      <c r="B347" s="600" t="s">
        <v>1030</v>
      </c>
      <c r="C347" s="33" t="s">
        <v>2091</v>
      </c>
      <c r="D347" s="612" t="s">
        <v>1</v>
      </c>
      <c r="E347" s="721">
        <v>1512.7082829988617</v>
      </c>
      <c r="F347" s="720">
        <v>139.85014831717058</v>
      </c>
      <c r="G347" s="720">
        <v>1372.8581346816911</v>
      </c>
      <c r="H347" s="720">
        <v>0</v>
      </c>
      <c r="I347" s="643" t="s">
        <v>496</v>
      </c>
      <c r="K347" s="711"/>
    </row>
    <row r="348" spans="1:11" s="7" customFormat="1" ht="91.5" customHeight="1" outlineLevel="1">
      <c r="A348" s="24" t="s">
        <v>1372</v>
      </c>
      <c r="B348" s="600" t="s">
        <v>1370</v>
      </c>
      <c r="C348" s="33" t="s">
        <v>2086</v>
      </c>
      <c r="D348" s="612" t="s">
        <v>1</v>
      </c>
      <c r="E348" s="721">
        <v>1762.6270370460857</v>
      </c>
      <c r="F348" s="720">
        <v>187.56430261016951</v>
      </c>
      <c r="G348" s="720">
        <v>1575.0627344359161</v>
      </c>
      <c r="H348" s="720">
        <v>0</v>
      </c>
      <c r="I348" s="643" t="s">
        <v>1125</v>
      </c>
      <c r="K348" s="711"/>
    </row>
    <row r="349" spans="1:11" s="7" customFormat="1" ht="91.5" customHeight="1" outlineLevel="1">
      <c r="A349" s="24" t="s">
        <v>456</v>
      </c>
      <c r="B349" s="600" t="s">
        <v>1126</v>
      </c>
      <c r="C349" s="33" t="s">
        <v>2092</v>
      </c>
      <c r="D349" s="612" t="s">
        <v>1</v>
      </c>
      <c r="E349" s="721">
        <v>691.87820480529399</v>
      </c>
      <c r="F349" s="720">
        <v>63.964262407301781</v>
      </c>
      <c r="G349" s="720">
        <v>627.91394239799217</v>
      </c>
      <c r="H349" s="720">
        <v>0</v>
      </c>
      <c r="I349" s="643" t="s">
        <v>1125</v>
      </c>
      <c r="K349" s="711"/>
    </row>
    <row r="350" spans="1:11" s="7" customFormat="1" ht="91.5" customHeight="1" outlineLevel="1">
      <c r="A350" s="24" t="s">
        <v>459</v>
      </c>
      <c r="B350" s="600" t="s">
        <v>1127</v>
      </c>
      <c r="C350" s="33" t="s">
        <v>2093</v>
      </c>
      <c r="D350" s="612" t="s">
        <v>1</v>
      </c>
      <c r="E350" s="721">
        <v>1242.8791662084886</v>
      </c>
      <c r="F350" s="720">
        <v>114.90439874500856</v>
      </c>
      <c r="G350" s="720">
        <v>1127.97476746348</v>
      </c>
      <c r="H350" s="720">
        <v>0</v>
      </c>
      <c r="I350" s="643" t="s">
        <v>1125</v>
      </c>
      <c r="K350" s="711"/>
    </row>
    <row r="351" spans="1:11" s="7" customFormat="1" ht="91.5" customHeight="1" outlineLevel="1">
      <c r="A351" s="24" t="s">
        <v>1373</v>
      </c>
      <c r="B351" s="600" t="s">
        <v>1374</v>
      </c>
      <c r="C351" s="33" t="s">
        <v>2094</v>
      </c>
      <c r="D351" s="612" t="s">
        <v>1</v>
      </c>
      <c r="E351" s="721">
        <v>1492.7951010193028</v>
      </c>
      <c r="F351" s="720">
        <v>158.8510026101695</v>
      </c>
      <c r="G351" s="720">
        <v>1333.9440984091334</v>
      </c>
      <c r="H351" s="720">
        <v>0</v>
      </c>
      <c r="I351" s="643" t="s">
        <v>1125</v>
      </c>
      <c r="K351" s="711"/>
    </row>
    <row r="352" spans="1:11" s="7" customFormat="1" ht="91.5" customHeight="1" outlineLevel="1">
      <c r="A352" s="24" t="s">
        <v>462</v>
      </c>
      <c r="B352" s="600" t="s">
        <v>1031</v>
      </c>
      <c r="C352" s="35" t="s">
        <v>528</v>
      </c>
      <c r="D352" s="612" t="s">
        <v>67</v>
      </c>
      <c r="E352" s="721">
        <v>66.040000000000006</v>
      </c>
      <c r="F352" s="720">
        <v>6.6035087719298247</v>
      </c>
      <c r="G352" s="720">
        <v>59.436491228070182</v>
      </c>
      <c r="H352" s="720">
        <v>0</v>
      </c>
      <c r="I352" s="643" t="s">
        <v>1677</v>
      </c>
      <c r="K352" s="711"/>
    </row>
    <row r="353" spans="1:11" s="7" customFormat="1" ht="91.5" customHeight="1" outlineLevel="1">
      <c r="A353" s="24" t="s">
        <v>463</v>
      </c>
      <c r="B353" s="600" t="s">
        <v>1032</v>
      </c>
      <c r="C353" s="600" t="s">
        <v>2095</v>
      </c>
      <c r="D353" s="612" t="s">
        <v>67</v>
      </c>
      <c r="E353" s="721">
        <v>119.28</v>
      </c>
      <c r="F353" s="720">
        <v>11.928573873359955</v>
      </c>
      <c r="G353" s="720">
        <v>107.35142612664005</v>
      </c>
      <c r="H353" s="720">
        <v>0</v>
      </c>
      <c r="I353" s="643" t="s">
        <v>1677</v>
      </c>
      <c r="K353" s="711"/>
    </row>
    <row r="354" spans="1:11" s="7" customFormat="1" ht="100.5" customHeight="1" outlineLevel="1">
      <c r="A354" s="24" t="s">
        <v>466</v>
      </c>
      <c r="B354" s="600" t="s">
        <v>2096</v>
      </c>
      <c r="C354" s="600" t="s">
        <v>530</v>
      </c>
      <c r="D354" s="612" t="s">
        <v>67</v>
      </c>
      <c r="E354" s="721">
        <v>46.28</v>
      </c>
      <c r="F354" s="720">
        <v>4.6306845407872217</v>
      </c>
      <c r="G354" s="720">
        <v>41.649315459212779</v>
      </c>
      <c r="H354" s="720">
        <v>0</v>
      </c>
      <c r="I354" s="643" t="s">
        <v>1677</v>
      </c>
      <c r="K354" s="711"/>
    </row>
    <row r="355" spans="1:11" s="7" customFormat="1" ht="82.5" customHeight="1" outlineLevel="1">
      <c r="A355" s="24" t="s">
        <v>469</v>
      </c>
      <c r="B355" s="600" t="s">
        <v>2097</v>
      </c>
      <c r="C355" s="600" t="s">
        <v>531</v>
      </c>
      <c r="D355" s="612" t="s">
        <v>67</v>
      </c>
      <c r="E355" s="721">
        <v>108.85</v>
      </c>
      <c r="F355" s="720">
        <v>10.89</v>
      </c>
      <c r="G355" s="720">
        <v>97.96</v>
      </c>
      <c r="H355" s="720">
        <v>0</v>
      </c>
      <c r="I355" s="643" t="s">
        <v>1677</v>
      </c>
      <c r="K355" s="711"/>
    </row>
    <row r="356" spans="1:11" s="7" customFormat="1" ht="94.5" customHeight="1" outlineLevel="1">
      <c r="A356" s="24" t="s">
        <v>472</v>
      </c>
      <c r="B356" s="600" t="s">
        <v>2098</v>
      </c>
      <c r="C356" s="600" t="s">
        <v>532</v>
      </c>
      <c r="D356" s="612" t="s">
        <v>67</v>
      </c>
      <c r="E356" s="721">
        <v>97.76</v>
      </c>
      <c r="F356" s="720">
        <v>9.7799999999999994</v>
      </c>
      <c r="G356" s="720">
        <v>87.98</v>
      </c>
      <c r="H356" s="720">
        <v>0</v>
      </c>
      <c r="I356" s="643" t="s">
        <v>1677</v>
      </c>
      <c r="K356" s="711"/>
    </row>
    <row r="357" spans="1:11" s="7" customFormat="1" ht="82.5" customHeight="1" outlineLevel="1">
      <c r="A357" s="24" t="s">
        <v>473</v>
      </c>
      <c r="B357" s="600" t="s">
        <v>2099</v>
      </c>
      <c r="C357" s="600" t="s">
        <v>533</v>
      </c>
      <c r="D357" s="612" t="s">
        <v>67</v>
      </c>
      <c r="E357" s="721">
        <v>152.30000000000001</v>
      </c>
      <c r="F357" s="720">
        <v>15.23</v>
      </c>
      <c r="G357" s="720">
        <v>137.07000000000002</v>
      </c>
      <c r="H357" s="720">
        <v>0</v>
      </c>
      <c r="I357" s="643" t="s">
        <v>1677</v>
      </c>
      <c r="K357" s="711"/>
    </row>
    <row r="358" spans="1:11" s="7" customFormat="1" ht="48.75" customHeight="1" outlineLevel="1">
      <c r="A358" s="24" t="s">
        <v>474</v>
      </c>
      <c r="B358" s="600" t="s">
        <v>2100</v>
      </c>
      <c r="C358" s="600" t="s">
        <v>534</v>
      </c>
      <c r="D358" s="612" t="s">
        <v>67</v>
      </c>
      <c r="E358" s="721">
        <v>79.3</v>
      </c>
      <c r="F358" s="720">
        <v>7.93</v>
      </c>
      <c r="G358" s="720">
        <v>71.37</v>
      </c>
      <c r="H358" s="720">
        <v>0</v>
      </c>
      <c r="I358" s="643" t="s">
        <v>1677</v>
      </c>
      <c r="K358" s="711"/>
    </row>
    <row r="359" spans="1:11" s="7" customFormat="1" ht="48.75" customHeight="1" outlineLevel="1">
      <c r="A359" s="24" t="s">
        <v>475</v>
      </c>
      <c r="B359" s="600" t="s">
        <v>1036</v>
      </c>
      <c r="C359" s="600" t="s">
        <v>535</v>
      </c>
      <c r="D359" s="612" t="s">
        <v>67</v>
      </c>
      <c r="E359" s="721">
        <v>141.87</v>
      </c>
      <c r="F359" s="720">
        <v>14.19</v>
      </c>
      <c r="G359" s="720">
        <v>127.68</v>
      </c>
      <c r="H359" s="720">
        <v>0</v>
      </c>
      <c r="I359" s="643" t="s">
        <v>1677</v>
      </c>
      <c r="K359" s="711"/>
    </row>
    <row r="360" spans="1:11" s="7" customFormat="1" ht="25.5" customHeight="1" outlineLevel="1">
      <c r="A360" s="24" t="s">
        <v>476</v>
      </c>
      <c r="B360" s="600" t="s">
        <v>1553</v>
      </c>
      <c r="C360" s="600" t="s">
        <v>1537</v>
      </c>
      <c r="D360" s="612" t="s">
        <v>67</v>
      </c>
      <c r="E360" s="721">
        <v>157.29</v>
      </c>
      <c r="F360" s="720">
        <v>15.73</v>
      </c>
      <c r="G360" s="720">
        <v>141.56</v>
      </c>
      <c r="H360" s="720">
        <v>0</v>
      </c>
      <c r="I360" s="643" t="s">
        <v>1677</v>
      </c>
      <c r="K360" s="711"/>
    </row>
    <row r="361" spans="1:11" s="7" customFormat="1" ht="30" customHeight="1" outlineLevel="1">
      <c r="A361" s="24" t="s">
        <v>477</v>
      </c>
      <c r="B361" s="600" t="s">
        <v>433</v>
      </c>
      <c r="C361" s="600" t="s">
        <v>434</v>
      </c>
      <c r="D361" s="612" t="s">
        <v>67</v>
      </c>
      <c r="E361" s="721">
        <v>115.58</v>
      </c>
      <c r="F361" s="720">
        <v>11.56</v>
      </c>
      <c r="G361" s="720">
        <v>104.02</v>
      </c>
      <c r="H361" s="720">
        <v>0</v>
      </c>
      <c r="I361" s="643" t="s">
        <v>1677</v>
      </c>
      <c r="K361" s="711"/>
    </row>
    <row r="362" spans="1:11" s="7" customFormat="1" ht="76.150000000000006" customHeight="1" outlineLevel="1">
      <c r="A362" s="24" t="s">
        <v>480</v>
      </c>
      <c r="B362" s="600" t="s">
        <v>547</v>
      </c>
      <c r="C362" s="35" t="s">
        <v>548</v>
      </c>
      <c r="D362" s="629" t="s">
        <v>67</v>
      </c>
      <c r="E362" s="721">
        <v>104.18</v>
      </c>
      <c r="F362" s="720">
        <v>10.42</v>
      </c>
      <c r="G362" s="720">
        <v>93.76</v>
      </c>
      <c r="H362" s="720">
        <v>0</v>
      </c>
      <c r="I362" s="643" t="s">
        <v>1677</v>
      </c>
      <c r="K362" s="711"/>
    </row>
    <row r="363" spans="1:11" s="7" customFormat="1" ht="66" customHeight="1" outlineLevel="1">
      <c r="A363" s="24" t="s">
        <v>482</v>
      </c>
      <c r="B363" s="600" t="s">
        <v>549</v>
      </c>
      <c r="C363" s="35" t="s">
        <v>550</v>
      </c>
      <c r="D363" s="629" t="s">
        <v>67</v>
      </c>
      <c r="E363" s="721">
        <v>122.85</v>
      </c>
      <c r="F363" s="720">
        <v>12.29</v>
      </c>
      <c r="G363" s="720">
        <v>110.56</v>
      </c>
      <c r="H363" s="720">
        <v>0</v>
      </c>
      <c r="I363" s="643" t="s">
        <v>1677</v>
      </c>
      <c r="K363" s="711"/>
    </row>
    <row r="364" spans="1:11" s="7" customFormat="1" ht="80.25" customHeight="1" outlineLevel="1">
      <c r="A364" s="24" t="s">
        <v>484</v>
      </c>
      <c r="B364" s="600" t="s">
        <v>457</v>
      </c>
      <c r="C364" s="35" t="s">
        <v>458</v>
      </c>
      <c r="D364" s="629" t="s">
        <v>67</v>
      </c>
      <c r="E364" s="721">
        <v>127.56</v>
      </c>
      <c r="F364" s="720">
        <v>15.18</v>
      </c>
      <c r="G364" s="720">
        <v>112.38</v>
      </c>
      <c r="H364" s="720">
        <v>0</v>
      </c>
      <c r="I364" s="643" t="s">
        <v>2002</v>
      </c>
      <c r="K364" s="711"/>
    </row>
    <row r="365" spans="1:11" s="7" customFormat="1" ht="61.5" customHeight="1" outlineLevel="1">
      <c r="A365" s="169" t="s">
        <v>487</v>
      </c>
      <c r="B365" s="633" t="s">
        <v>460</v>
      </c>
      <c r="C365" s="630" t="s">
        <v>461</v>
      </c>
      <c r="D365" s="623" t="s">
        <v>67</v>
      </c>
      <c r="E365" s="721">
        <v>158.13999999999999</v>
      </c>
      <c r="F365" s="720">
        <v>18.82</v>
      </c>
      <c r="G365" s="720">
        <v>139.32</v>
      </c>
      <c r="H365" s="720">
        <v>0</v>
      </c>
      <c r="I365" s="643" t="s">
        <v>2002</v>
      </c>
      <c r="K365" s="711"/>
    </row>
    <row r="366" spans="1:11" s="7" customFormat="1" ht="48.75" customHeight="1" outlineLevel="1">
      <c r="A366" s="732" t="s">
        <v>525</v>
      </c>
      <c r="B366" s="733"/>
      <c r="C366" s="733"/>
      <c r="D366" s="662"/>
      <c r="E366" s="720"/>
      <c r="F366" s="720"/>
      <c r="G366" s="720"/>
      <c r="H366" s="720"/>
      <c r="I366" s="643"/>
      <c r="K366" s="711"/>
    </row>
    <row r="367" spans="1:11" s="7" customFormat="1" ht="48.75" customHeight="1" outlineLevel="1">
      <c r="A367" s="691" t="s">
        <v>489</v>
      </c>
      <c r="B367" s="692" t="s">
        <v>1015</v>
      </c>
      <c r="C367" s="693"/>
      <c r="D367" s="694"/>
      <c r="E367" s="720"/>
      <c r="F367" s="720"/>
      <c r="G367" s="720"/>
      <c r="H367" s="720"/>
      <c r="I367" s="643"/>
      <c r="K367" s="711"/>
    </row>
    <row r="368" spans="1:11" s="7" customFormat="1" ht="69" customHeight="1" outlineLevel="1">
      <c r="A368" s="695" t="s">
        <v>1385</v>
      </c>
      <c r="B368" s="600" t="s">
        <v>1390</v>
      </c>
      <c r="C368" s="12" t="s">
        <v>1558</v>
      </c>
      <c r="D368" s="618" t="s">
        <v>1386</v>
      </c>
      <c r="E368" s="720">
        <v>3282.8</v>
      </c>
      <c r="F368" s="720">
        <v>0</v>
      </c>
      <c r="G368" s="720">
        <v>3282.8</v>
      </c>
      <c r="H368" s="720">
        <v>0</v>
      </c>
      <c r="I368" s="643" t="s">
        <v>1557</v>
      </c>
      <c r="K368" s="711"/>
    </row>
    <row r="369" spans="1:11" s="7" customFormat="1" ht="62.25" customHeight="1" outlineLevel="1">
      <c r="A369" s="685" t="s">
        <v>1204</v>
      </c>
      <c r="B369" s="12" t="s">
        <v>1011</v>
      </c>
      <c r="C369" s="12" t="s">
        <v>2101</v>
      </c>
      <c r="D369" s="618" t="s">
        <v>48</v>
      </c>
      <c r="E369" s="720">
        <v>1396.4780000000001</v>
      </c>
      <c r="F369" s="720">
        <v>139.64780000000002</v>
      </c>
      <c r="G369" s="720">
        <v>1256.8302000000001</v>
      </c>
      <c r="H369" s="720">
        <v>0</v>
      </c>
      <c r="I369" s="643" t="s">
        <v>2002</v>
      </c>
      <c r="K369" s="711"/>
    </row>
    <row r="370" spans="1:11" s="7" customFormat="1" ht="43.5" customHeight="1" outlineLevel="1">
      <c r="A370" s="685" t="s">
        <v>1205</v>
      </c>
      <c r="B370" s="12" t="s">
        <v>1108</v>
      </c>
      <c r="C370" s="12" t="s">
        <v>1109</v>
      </c>
      <c r="D370" s="618" t="s">
        <v>48</v>
      </c>
      <c r="E370" s="720">
        <v>2352.1714000000002</v>
      </c>
      <c r="F370" s="720">
        <v>235.26</v>
      </c>
      <c r="G370" s="720">
        <v>2116.9114</v>
      </c>
      <c r="H370" s="720">
        <v>0</v>
      </c>
      <c r="I370" s="643" t="s">
        <v>2002</v>
      </c>
      <c r="K370" s="711"/>
    </row>
    <row r="371" spans="1:11" s="7" customFormat="1" ht="63.6" customHeight="1" outlineLevel="1">
      <c r="A371" s="685" t="s">
        <v>1206</v>
      </c>
      <c r="B371" s="12" t="s">
        <v>1012</v>
      </c>
      <c r="C371" s="12" t="s">
        <v>1013</v>
      </c>
      <c r="D371" s="618" t="s">
        <v>48</v>
      </c>
      <c r="E371" s="720">
        <v>355.66</v>
      </c>
      <c r="F371" s="720">
        <v>35.566000000000003</v>
      </c>
      <c r="G371" s="720">
        <v>320.09400000000005</v>
      </c>
      <c r="H371" s="720">
        <v>0</v>
      </c>
      <c r="I371" s="643" t="s">
        <v>2002</v>
      </c>
      <c r="K371" s="711"/>
    </row>
    <row r="372" spans="1:11" s="7" customFormat="1" ht="63.6" customHeight="1" outlineLevel="1">
      <c r="A372" s="685" t="s">
        <v>1207</v>
      </c>
      <c r="B372" s="12" t="s">
        <v>1539</v>
      </c>
      <c r="C372" s="12" t="s">
        <v>1375</v>
      </c>
      <c r="D372" s="618" t="s">
        <v>48</v>
      </c>
      <c r="E372" s="720">
        <v>500</v>
      </c>
      <c r="F372" s="720">
        <v>50</v>
      </c>
      <c r="G372" s="720">
        <v>450</v>
      </c>
      <c r="H372" s="720">
        <v>0</v>
      </c>
      <c r="I372" s="643" t="s">
        <v>2002</v>
      </c>
      <c r="K372" s="711"/>
    </row>
    <row r="373" spans="1:11" s="7" customFormat="1" ht="93" customHeight="1" outlineLevel="1">
      <c r="A373" s="685" t="s">
        <v>1208</v>
      </c>
      <c r="B373" s="12" t="s">
        <v>1421</v>
      </c>
      <c r="C373" s="12" t="s">
        <v>1422</v>
      </c>
      <c r="D373" s="618" t="s">
        <v>48</v>
      </c>
      <c r="E373" s="720">
        <v>500</v>
      </c>
      <c r="F373" s="720">
        <v>50</v>
      </c>
      <c r="G373" s="720">
        <v>450</v>
      </c>
      <c r="H373" s="720">
        <v>0</v>
      </c>
      <c r="I373" s="643" t="s">
        <v>2002</v>
      </c>
      <c r="K373" s="711"/>
    </row>
    <row r="374" spans="1:11" s="7" customFormat="1" ht="30" customHeight="1" outlineLevel="1">
      <c r="A374" s="685" t="s">
        <v>1209</v>
      </c>
      <c r="B374" s="12" t="s">
        <v>1540</v>
      </c>
      <c r="C374" s="12" t="s">
        <v>1014</v>
      </c>
      <c r="D374" s="618" t="s">
        <v>48</v>
      </c>
      <c r="E374" s="720">
        <v>550</v>
      </c>
      <c r="F374" s="720">
        <v>55</v>
      </c>
      <c r="G374" s="720">
        <v>495</v>
      </c>
      <c r="H374" s="720">
        <v>0</v>
      </c>
      <c r="I374" s="643" t="s">
        <v>2002</v>
      </c>
      <c r="K374" s="711"/>
    </row>
    <row r="375" spans="1:11" s="7" customFormat="1" ht="36.75" customHeight="1" outlineLevel="1">
      <c r="A375" s="685" t="s">
        <v>1210</v>
      </c>
      <c r="B375" s="12" t="s">
        <v>1020</v>
      </c>
      <c r="C375" s="12" t="s">
        <v>1567</v>
      </c>
      <c r="D375" s="618" t="s">
        <v>48</v>
      </c>
      <c r="E375" s="720">
        <v>1180.0619999999999</v>
      </c>
      <c r="F375" s="720">
        <v>118.00620000000002</v>
      </c>
      <c r="G375" s="720">
        <v>1062.0557999999999</v>
      </c>
      <c r="H375" s="720">
        <v>0</v>
      </c>
      <c r="I375" s="643" t="s">
        <v>2002</v>
      </c>
      <c r="K375" s="711"/>
    </row>
    <row r="376" spans="1:11" s="7" customFormat="1" ht="33" customHeight="1" outlineLevel="1">
      <c r="A376" s="685" t="s">
        <v>1211</v>
      </c>
      <c r="B376" s="12" t="s">
        <v>1378</v>
      </c>
      <c r="C376" s="12" t="s">
        <v>1380</v>
      </c>
      <c r="D376" s="618" t="s">
        <v>48</v>
      </c>
      <c r="E376" s="720">
        <v>1016.2999999999997</v>
      </c>
      <c r="F376" s="720">
        <v>101.62999999999998</v>
      </c>
      <c r="G376" s="720">
        <v>914.66999999999973</v>
      </c>
      <c r="H376" s="720">
        <v>0</v>
      </c>
      <c r="I376" s="643" t="s">
        <v>2002</v>
      </c>
      <c r="K376" s="711"/>
    </row>
    <row r="377" spans="1:11" s="7" customFormat="1" ht="84" customHeight="1" outlineLevel="1">
      <c r="A377" s="685" t="s">
        <v>1379</v>
      </c>
      <c r="B377" s="600" t="s">
        <v>2102</v>
      </c>
      <c r="C377" s="600" t="s">
        <v>2103</v>
      </c>
      <c r="D377" s="618" t="s">
        <v>48</v>
      </c>
      <c r="E377" s="720">
        <v>1712.56</v>
      </c>
      <c r="F377" s="720">
        <v>171.256</v>
      </c>
      <c r="G377" s="720">
        <v>1541.3039999999999</v>
      </c>
      <c r="H377" s="720">
        <v>0</v>
      </c>
      <c r="I377" s="643" t="s">
        <v>2002</v>
      </c>
      <c r="K377" s="711"/>
    </row>
    <row r="378" spans="1:11" s="7" customFormat="1" ht="84" customHeight="1" outlineLevel="1">
      <c r="A378" s="685" t="s">
        <v>1398</v>
      </c>
      <c r="B378" s="12" t="s">
        <v>1541</v>
      </c>
      <c r="C378" s="12" t="s">
        <v>1399</v>
      </c>
      <c r="D378" s="618" t="s">
        <v>48</v>
      </c>
      <c r="E378" s="720">
        <v>1488.71</v>
      </c>
      <c r="F378" s="720">
        <v>148.87100000000001</v>
      </c>
      <c r="G378" s="720">
        <v>1339.8389999999999</v>
      </c>
      <c r="H378" s="720">
        <v>0</v>
      </c>
      <c r="I378" s="643" t="s">
        <v>1401</v>
      </c>
      <c r="K378" s="711"/>
    </row>
    <row r="379" spans="1:11" s="7" customFormat="1" ht="94.5" customHeight="1" outlineLevel="1">
      <c r="A379" s="685" t="s">
        <v>1212</v>
      </c>
      <c r="B379" s="12" t="s">
        <v>2104</v>
      </c>
      <c r="C379" s="12" t="s">
        <v>2105</v>
      </c>
      <c r="D379" s="618" t="s">
        <v>48</v>
      </c>
      <c r="E379" s="720">
        <v>819.64</v>
      </c>
      <c r="F379" s="720">
        <v>0</v>
      </c>
      <c r="G379" s="720">
        <v>819.64</v>
      </c>
      <c r="H379" s="720">
        <v>0</v>
      </c>
      <c r="I379" s="643" t="s">
        <v>2002</v>
      </c>
      <c r="K379" s="711"/>
    </row>
    <row r="380" spans="1:11" s="7" customFormat="1" ht="31.5" outlineLevel="1">
      <c r="A380" s="685" t="s">
        <v>1213</v>
      </c>
      <c r="B380" s="600" t="s">
        <v>912</v>
      </c>
      <c r="C380" s="600" t="s">
        <v>1307</v>
      </c>
      <c r="D380" s="612" t="s">
        <v>48</v>
      </c>
      <c r="E380" s="720">
        <v>20</v>
      </c>
      <c r="F380" s="720">
        <v>0</v>
      </c>
      <c r="G380" s="720">
        <v>20</v>
      </c>
      <c r="H380" s="720">
        <v>0</v>
      </c>
      <c r="I380" s="643" t="s">
        <v>2002</v>
      </c>
      <c r="K380" s="711"/>
    </row>
    <row r="381" spans="1:11" s="7" customFormat="1" ht="47.25" outlineLevel="1">
      <c r="A381" s="685" t="s">
        <v>1306</v>
      </c>
      <c r="B381" s="600" t="s">
        <v>1308</v>
      </c>
      <c r="C381" s="600" t="s">
        <v>1309</v>
      </c>
      <c r="D381" s="612" t="s">
        <v>48</v>
      </c>
      <c r="E381" s="720">
        <v>70</v>
      </c>
      <c r="F381" s="720">
        <v>0</v>
      </c>
      <c r="G381" s="720">
        <v>70</v>
      </c>
      <c r="H381" s="720">
        <v>0</v>
      </c>
      <c r="I381" s="643" t="s">
        <v>2002</v>
      </c>
      <c r="K381" s="711"/>
    </row>
    <row r="382" spans="1:11" s="7" customFormat="1" ht="31.5" outlineLevel="1">
      <c r="A382" s="696" t="s">
        <v>491</v>
      </c>
      <c r="B382" s="13" t="s">
        <v>1115</v>
      </c>
      <c r="C382" s="13"/>
      <c r="D382" s="611"/>
      <c r="E382" s="720"/>
      <c r="F382" s="720"/>
      <c r="G382" s="720"/>
      <c r="H382" s="720"/>
      <c r="I382" s="643" t="s">
        <v>2002</v>
      </c>
      <c r="K382" s="711"/>
    </row>
    <row r="383" spans="1:11" s="7" customFormat="1" ht="141.75" outlineLevel="1">
      <c r="A383" s="685" t="s">
        <v>1112</v>
      </c>
      <c r="B383" s="600" t="s">
        <v>1116</v>
      </c>
      <c r="C383" s="600" t="s">
        <v>1117</v>
      </c>
      <c r="D383" s="612" t="s">
        <v>48</v>
      </c>
      <c r="E383" s="720">
        <v>850</v>
      </c>
      <c r="F383" s="720">
        <v>222.53</v>
      </c>
      <c r="G383" s="720">
        <v>627.47</v>
      </c>
      <c r="H383" s="720">
        <v>0</v>
      </c>
      <c r="I383" s="643" t="s">
        <v>2002</v>
      </c>
      <c r="K383" s="711"/>
    </row>
    <row r="384" spans="1:11" s="7" customFormat="1" ht="130.15" customHeight="1" outlineLevel="1">
      <c r="A384" s="685" t="s">
        <v>1113</v>
      </c>
      <c r="B384" s="600" t="s">
        <v>1523</v>
      </c>
      <c r="C384" s="600" t="s">
        <v>1118</v>
      </c>
      <c r="D384" s="612" t="s">
        <v>48</v>
      </c>
      <c r="E384" s="720">
        <v>350</v>
      </c>
      <c r="F384" s="720">
        <v>0</v>
      </c>
      <c r="G384" s="720">
        <v>350</v>
      </c>
      <c r="H384" s="720">
        <v>0</v>
      </c>
      <c r="I384" s="643" t="s">
        <v>2002</v>
      </c>
      <c r="K384" s="711"/>
    </row>
    <row r="385" spans="1:11" s="7" customFormat="1" ht="125.45" customHeight="1" outlineLevel="1">
      <c r="A385" s="685" t="s">
        <v>1114</v>
      </c>
      <c r="B385" s="600" t="s">
        <v>1551</v>
      </c>
      <c r="C385" s="600" t="s">
        <v>1119</v>
      </c>
      <c r="D385" s="612" t="s">
        <v>48</v>
      </c>
      <c r="E385" s="720">
        <v>630</v>
      </c>
      <c r="F385" s="720">
        <v>0</v>
      </c>
      <c r="G385" s="720">
        <v>630</v>
      </c>
      <c r="H385" s="720">
        <v>0</v>
      </c>
      <c r="I385" s="643" t="s">
        <v>1552</v>
      </c>
      <c r="K385" s="711"/>
    </row>
    <row r="386" spans="1:11" s="7" customFormat="1" ht="111" customHeight="1" outlineLevel="1">
      <c r="A386" s="697" t="s">
        <v>492</v>
      </c>
      <c r="B386" s="600" t="s">
        <v>436</v>
      </c>
      <c r="C386" s="42" t="s">
        <v>437</v>
      </c>
      <c r="D386" s="631" t="s">
        <v>48</v>
      </c>
      <c r="E386" s="720">
        <v>7760.17</v>
      </c>
      <c r="F386" s="720">
        <v>776.02</v>
      </c>
      <c r="G386" s="720">
        <v>6984.15</v>
      </c>
      <c r="H386" s="720">
        <v>0</v>
      </c>
      <c r="I386" s="643" t="s">
        <v>2002</v>
      </c>
      <c r="K386" s="711"/>
    </row>
    <row r="387" spans="1:11" s="7" customFormat="1" ht="36" customHeight="1" outlineLevel="1">
      <c r="A387" s="685" t="s">
        <v>494</v>
      </c>
      <c r="B387" s="600" t="s">
        <v>439</v>
      </c>
      <c r="C387" s="42" t="s">
        <v>440</v>
      </c>
      <c r="D387" s="631" t="s">
        <v>48</v>
      </c>
      <c r="E387" s="720">
        <v>5749.3</v>
      </c>
      <c r="F387" s="720">
        <v>574.96</v>
      </c>
      <c r="G387" s="720">
        <v>5174.34</v>
      </c>
      <c r="H387" s="720">
        <v>0</v>
      </c>
      <c r="I387" s="643" t="s">
        <v>2002</v>
      </c>
      <c r="K387" s="711"/>
    </row>
    <row r="388" spans="1:11" s="7" customFormat="1" ht="31.5" customHeight="1" outlineLevel="1">
      <c r="A388" s="697" t="s">
        <v>495</v>
      </c>
      <c r="B388" s="600" t="s">
        <v>478</v>
      </c>
      <c r="C388" s="35" t="s">
        <v>479</v>
      </c>
      <c r="D388" s="612" t="s">
        <v>67</v>
      </c>
      <c r="E388" s="720">
        <v>431.11</v>
      </c>
      <c r="F388" s="720">
        <v>43.11</v>
      </c>
      <c r="G388" s="720">
        <v>388</v>
      </c>
      <c r="H388" s="720">
        <v>0</v>
      </c>
      <c r="I388" s="643" t="s">
        <v>2002</v>
      </c>
      <c r="K388" s="711"/>
    </row>
    <row r="389" spans="1:11" s="7" customFormat="1" ht="35.25" customHeight="1" outlineLevel="1">
      <c r="A389" s="685" t="s">
        <v>551</v>
      </c>
      <c r="B389" s="600" t="s">
        <v>447</v>
      </c>
      <c r="C389" s="600" t="s">
        <v>448</v>
      </c>
      <c r="D389" s="612" t="s">
        <v>449</v>
      </c>
      <c r="E389" s="720">
        <v>4353.6899999999996</v>
      </c>
      <c r="F389" s="720">
        <v>435.54</v>
      </c>
      <c r="G389" s="720">
        <v>3918.1499999999996</v>
      </c>
      <c r="H389" s="720">
        <v>0</v>
      </c>
      <c r="I389" s="643" t="s">
        <v>2002</v>
      </c>
      <c r="K389" s="711"/>
    </row>
    <row r="390" spans="1:11" s="7" customFormat="1" ht="30" customHeight="1" outlineLevel="1">
      <c r="A390" s="685" t="s">
        <v>552</v>
      </c>
      <c r="B390" s="600" t="s">
        <v>1542</v>
      </c>
      <c r="C390" s="600" t="s">
        <v>969</v>
      </c>
      <c r="D390" s="629" t="s">
        <v>67</v>
      </c>
      <c r="E390" s="720">
        <v>79.28</v>
      </c>
      <c r="F390" s="720">
        <v>8.7200000000000006</v>
      </c>
      <c r="G390" s="720">
        <v>70.56</v>
      </c>
      <c r="H390" s="720">
        <v>0</v>
      </c>
      <c r="I390" s="643" t="s">
        <v>2106</v>
      </c>
      <c r="K390" s="711"/>
    </row>
    <row r="391" spans="1:11" s="7" customFormat="1" ht="30" customHeight="1" outlineLevel="1">
      <c r="A391" s="685" t="s">
        <v>553</v>
      </c>
      <c r="B391" s="600" t="s">
        <v>1543</v>
      </c>
      <c r="C391" s="600" t="s">
        <v>968</v>
      </c>
      <c r="D391" s="629" t="s">
        <v>67</v>
      </c>
      <c r="E391" s="720">
        <v>56.96</v>
      </c>
      <c r="F391" s="720">
        <v>6.27</v>
      </c>
      <c r="G391" s="720">
        <v>50.69</v>
      </c>
      <c r="H391" s="720">
        <v>0</v>
      </c>
      <c r="I391" s="643" t="s">
        <v>2106</v>
      </c>
      <c r="K391" s="711"/>
    </row>
    <row r="392" spans="1:11" s="7" customFormat="1" ht="30" customHeight="1" outlineLevel="1">
      <c r="A392" s="685" t="s">
        <v>554</v>
      </c>
      <c r="B392" s="600" t="s">
        <v>1544</v>
      </c>
      <c r="C392" s="600" t="s">
        <v>481</v>
      </c>
      <c r="D392" s="612" t="s">
        <v>67</v>
      </c>
      <c r="E392" s="720">
        <v>104.05</v>
      </c>
      <c r="F392" s="720">
        <v>10.41</v>
      </c>
      <c r="G392" s="720">
        <v>93.64</v>
      </c>
      <c r="H392" s="720">
        <v>0</v>
      </c>
      <c r="I392" s="643" t="s">
        <v>2106</v>
      </c>
      <c r="K392" s="711"/>
    </row>
    <row r="393" spans="1:11" s="7" customFormat="1" ht="30" customHeight="1" outlineLevel="1">
      <c r="A393" s="685" t="s">
        <v>555</v>
      </c>
      <c r="B393" s="12" t="s">
        <v>68</v>
      </c>
      <c r="C393" s="12" t="s">
        <v>69</v>
      </c>
      <c r="D393" s="618" t="s">
        <v>48</v>
      </c>
      <c r="E393" s="720">
        <v>423.46</v>
      </c>
      <c r="F393" s="720">
        <v>42.344535353535356</v>
      </c>
      <c r="G393" s="720">
        <v>381.1154646464646</v>
      </c>
      <c r="H393" s="720">
        <v>0</v>
      </c>
      <c r="I393" s="643" t="s">
        <v>2002</v>
      </c>
      <c r="K393" s="711"/>
    </row>
    <row r="394" spans="1:11" s="7" customFormat="1" ht="36.75" customHeight="1" outlineLevel="1">
      <c r="A394" s="697" t="s">
        <v>556</v>
      </c>
      <c r="B394" s="600" t="s">
        <v>488</v>
      </c>
      <c r="C394" s="35" t="s">
        <v>2107</v>
      </c>
      <c r="D394" s="612" t="s">
        <v>48</v>
      </c>
      <c r="E394" s="720">
        <v>133.83000000000001</v>
      </c>
      <c r="F394" s="720">
        <v>13.38</v>
      </c>
      <c r="G394" s="720">
        <v>120.45000000000002</v>
      </c>
      <c r="H394" s="720">
        <v>0</v>
      </c>
      <c r="I394" s="643" t="s">
        <v>2002</v>
      </c>
      <c r="K394" s="711"/>
    </row>
    <row r="395" spans="1:11" s="7" customFormat="1" ht="49.5" customHeight="1" outlineLevel="1">
      <c r="A395" s="685" t="s">
        <v>557</v>
      </c>
      <c r="B395" s="600" t="s">
        <v>257</v>
      </c>
      <c r="C395" s="35" t="s">
        <v>483</v>
      </c>
      <c r="D395" s="612" t="s">
        <v>48</v>
      </c>
      <c r="E395" s="720">
        <v>162.5</v>
      </c>
      <c r="F395" s="720">
        <v>16.25</v>
      </c>
      <c r="G395" s="720">
        <v>146.25</v>
      </c>
      <c r="H395" s="720">
        <v>0</v>
      </c>
      <c r="I395" s="643" t="s">
        <v>2002</v>
      </c>
      <c r="K395" s="711"/>
    </row>
    <row r="396" spans="1:11" s="7" customFormat="1" ht="124.9" customHeight="1" outlineLevel="1">
      <c r="A396" s="697" t="s">
        <v>558</v>
      </c>
      <c r="B396" s="600" t="s">
        <v>485</v>
      </c>
      <c r="C396" s="35" t="s">
        <v>486</v>
      </c>
      <c r="D396" s="612" t="s">
        <v>48</v>
      </c>
      <c r="E396" s="720">
        <v>98.46</v>
      </c>
      <c r="F396" s="720">
        <v>9.0399999999999991</v>
      </c>
      <c r="G396" s="720">
        <v>89.419999999999987</v>
      </c>
      <c r="H396" s="720">
        <v>0</v>
      </c>
      <c r="I396" s="643" t="s">
        <v>2002</v>
      </c>
      <c r="K396" s="711"/>
    </row>
    <row r="397" spans="1:11" s="7" customFormat="1" ht="66.75" customHeight="1" outlineLevel="1">
      <c r="A397" s="685" t="s">
        <v>559</v>
      </c>
      <c r="B397" s="633" t="s">
        <v>470</v>
      </c>
      <c r="C397" s="632" t="s">
        <v>471</v>
      </c>
      <c r="D397" s="612" t="s">
        <v>65</v>
      </c>
      <c r="E397" s="720">
        <v>59649.03</v>
      </c>
      <c r="F397" s="720">
        <v>5964.9</v>
      </c>
      <c r="G397" s="720">
        <v>53684.13</v>
      </c>
      <c r="H397" s="720">
        <v>0</v>
      </c>
      <c r="I397" s="643" t="s">
        <v>2002</v>
      </c>
      <c r="K397" s="711"/>
    </row>
    <row r="398" spans="1:11" s="7" customFormat="1" ht="126" customHeight="1" outlineLevel="1">
      <c r="A398" s="697" t="s">
        <v>560</v>
      </c>
      <c r="B398" s="600" t="s">
        <v>464</v>
      </c>
      <c r="C398" s="35" t="s">
        <v>465</v>
      </c>
      <c r="D398" s="612" t="s">
        <v>48</v>
      </c>
      <c r="E398" s="720">
        <v>423.46</v>
      </c>
      <c r="F398" s="720">
        <v>42.35</v>
      </c>
      <c r="G398" s="720">
        <v>381.10999999999996</v>
      </c>
      <c r="H398" s="720">
        <v>0</v>
      </c>
      <c r="I398" s="643" t="s">
        <v>2002</v>
      </c>
      <c r="K398" s="711"/>
    </row>
    <row r="399" spans="1:11" s="7" customFormat="1" ht="53.25" customHeight="1" outlineLevel="1">
      <c r="A399" s="685" t="s">
        <v>561</v>
      </c>
      <c r="B399" s="600" t="s">
        <v>467</v>
      </c>
      <c r="C399" s="35" t="s">
        <v>468</v>
      </c>
      <c r="D399" s="612" t="s">
        <v>48</v>
      </c>
      <c r="E399" s="720">
        <v>946.34</v>
      </c>
      <c r="F399" s="720">
        <v>94.63</v>
      </c>
      <c r="G399" s="720">
        <v>851.71</v>
      </c>
      <c r="H399" s="720">
        <v>0</v>
      </c>
      <c r="I399" s="643" t="s">
        <v>2002</v>
      </c>
      <c r="K399" s="711"/>
    </row>
    <row r="400" spans="1:11" s="7" customFormat="1" ht="64.5" customHeight="1" outlineLevel="1">
      <c r="A400" s="696" t="s">
        <v>562</v>
      </c>
      <c r="B400" s="13" t="s">
        <v>908</v>
      </c>
      <c r="C400" s="13"/>
      <c r="D400" s="611"/>
      <c r="E400" s="720"/>
      <c r="F400" s="720"/>
      <c r="G400" s="720"/>
      <c r="H400" s="720"/>
      <c r="I400" s="643" t="s">
        <v>2002</v>
      </c>
      <c r="K400" s="711"/>
    </row>
    <row r="401" spans="1:11" s="7" customFormat="1" ht="64.5" customHeight="1" outlineLevel="1">
      <c r="A401" s="685" t="s">
        <v>1049</v>
      </c>
      <c r="B401" s="600" t="s">
        <v>911</v>
      </c>
      <c r="C401" s="600" t="s">
        <v>2108</v>
      </c>
      <c r="D401" s="612" t="s">
        <v>910</v>
      </c>
      <c r="E401" s="720">
        <v>3229.7833333333333</v>
      </c>
      <c r="F401" s="720">
        <v>0</v>
      </c>
      <c r="G401" s="720">
        <v>3229.7833333333333</v>
      </c>
      <c r="H401" s="720">
        <v>0</v>
      </c>
      <c r="I401" s="643" t="s">
        <v>2002</v>
      </c>
      <c r="K401" s="711"/>
    </row>
    <row r="402" spans="1:11" s="7" customFormat="1" ht="126" customHeight="1" outlineLevel="1">
      <c r="A402" s="697" t="s">
        <v>1050</v>
      </c>
      <c r="B402" s="600" t="s">
        <v>909</v>
      </c>
      <c r="C402" s="600" t="s">
        <v>2109</v>
      </c>
      <c r="D402" s="612" t="s">
        <v>910</v>
      </c>
      <c r="E402" s="720">
        <v>21531.888888888891</v>
      </c>
      <c r="F402" s="720">
        <v>0</v>
      </c>
      <c r="G402" s="720">
        <v>21531.888888888891</v>
      </c>
      <c r="H402" s="720">
        <v>0</v>
      </c>
      <c r="I402" s="643" t="s">
        <v>2002</v>
      </c>
      <c r="K402" s="711"/>
    </row>
    <row r="403" spans="1:11" s="7" customFormat="1" ht="125.25" customHeight="1" outlineLevel="1">
      <c r="A403" s="685" t="s">
        <v>1054</v>
      </c>
      <c r="B403" s="12" t="s">
        <v>1555</v>
      </c>
      <c r="C403" s="12" t="s">
        <v>1554</v>
      </c>
      <c r="D403" s="618" t="s">
        <v>48</v>
      </c>
      <c r="E403" s="720">
        <v>429.67222222222227</v>
      </c>
      <c r="F403" s="720">
        <v>43.450167973124302</v>
      </c>
      <c r="G403" s="720">
        <v>386.22205424909799</v>
      </c>
      <c r="H403" s="720">
        <v>0</v>
      </c>
      <c r="I403" s="643" t="s">
        <v>2002</v>
      </c>
      <c r="K403" s="711"/>
    </row>
    <row r="404" spans="1:11" s="7" customFormat="1" ht="102" customHeight="1" outlineLevel="1">
      <c r="A404" s="685" t="s">
        <v>1055</v>
      </c>
      <c r="B404" s="600" t="s">
        <v>1051</v>
      </c>
      <c r="C404" s="600" t="s">
        <v>2110</v>
      </c>
      <c r="D404" s="698" t="s">
        <v>1074</v>
      </c>
      <c r="E404" s="720">
        <v>7516.8336627999997</v>
      </c>
      <c r="F404" s="720">
        <v>836.14540391758101</v>
      </c>
      <c r="G404" s="720">
        <v>6680.6882588824192</v>
      </c>
      <c r="H404" s="720">
        <v>0</v>
      </c>
      <c r="I404" s="643" t="s">
        <v>2002</v>
      </c>
      <c r="K404" s="711"/>
    </row>
    <row r="405" spans="1:11" s="7" customFormat="1" ht="87.75" customHeight="1" outlineLevel="1">
      <c r="A405" s="697" t="s">
        <v>1056</v>
      </c>
      <c r="B405" s="600" t="s">
        <v>1052</v>
      </c>
      <c r="C405" s="600" t="s">
        <v>2111</v>
      </c>
      <c r="D405" s="698" t="s">
        <v>65</v>
      </c>
      <c r="E405" s="720">
        <v>1851.9355555555558</v>
      </c>
      <c r="F405" s="720">
        <v>88.638342665173568</v>
      </c>
      <c r="G405" s="720">
        <v>1763.2972128903823</v>
      </c>
      <c r="H405" s="720">
        <v>0</v>
      </c>
      <c r="I405" s="643" t="s">
        <v>2002</v>
      </c>
      <c r="K405" s="711"/>
    </row>
    <row r="406" spans="1:11" s="7" customFormat="1" ht="46.15" customHeight="1" outlineLevel="1">
      <c r="A406" s="685" t="s">
        <v>1376</v>
      </c>
      <c r="B406" s="600" t="s">
        <v>1053</v>
      </c>
      <c r="C406" s="600" t="s">
        <v>2112</v>
      </c>
      <c r="D406" s="698" t="s">
        <v>65</v>
      </c>
      <c r="E406" s="720">
        <v>5214</v>
      </c>
      <c r="F406" s="720">
        <v>378.88546472564389</v>
      </c>
      <c r="G406" s="720">
        <v>4835.1145352743561</v>
      </c>
      <c r="H406" s="720">
        <v>0</v>
      </c>
      <c r="I406" s="643" t="s">
        <v>2002</v>
      </c>
      <c r="K406" s="711"/>
    </row>
    <row r="407" spans="1:11" s="7" customFormat="1" ht="48.6" customHeight="1" outlineLevel="1">
      <c r="A407" s="685" t="s">
        <v>1376</v>
      </c>
      <c r="B407" s="600" t="s">
        <v>1400</v>
      </c>
      <c r="C407" s="600" t="s">
        <v>2113</v>
      </c>
      <c r="D407" s="698" t="s">
        <v>967</v>
      </c>
      <c r="E407" s="720">
        <v>1151.3832011</v>
      </c>
      <c r="F407" s="720">
        <v>0</v>
      </c>
      <c r="G407" s="720">
        <v>1151.3832011</v>
      </c>
      <c r="H407" s="720">
        <v>0</v>
      </c>
      <c r="I407" s="643" t="s">
        <v>1377</v>
      </c>
      <c r="K407" s="711"/>
    </row>
    <row r="408" spans="1:11" s="7" customFormat="1" ht="83.25" customHeight="1" outlineLevel="1">
      <c r="A408" s="685" t="s">
        <v>563</v>
      </c>
      <c r="B408" s="600" t="s">
        <v>1069</v>
      </c>
      <c r="C408" s="600" t="s">
        <v>2114</v>
      </c>
      <c r="D408" s="699" t="s">
        <v>1070</v>
      </c>
      <c r="E408" s="720">
        <v>13306.877396633336</v>
      </c>
      <c r="F408" s="720">
        <v>1480.2089383397538</v>
      </c>
      <c r="G408" s="720">
        <v>11826.668458293581</v>
      </c>
      <c r="H408" s="720">
        <v>0</v>
      </c>
      <c r="I408" s="643" t="s">
        <v>2002</v>
      </c>
      <c r="K408" s="711"/>
    </row>
    <row r="409" spans="1:11" s="7" customFormat="1" ht="100.5" customHeight="1" outlineLevel="1">
      <c r="A409" s="685" t="s">
        <v>564</v>
      </c>
      <c r="B409" s="600" t="s">
        <v>1071</v>
      </c>
      <c r="C409" s="600" t="s">
        <v>2115</v>
      </c>
      <c r="D409" s="699" t="s">
        <v>1070</v>
      </c>
      <c r="E409" s="720">
        <v>14785.920900300003</v>
      </c>
      <c r="F409" s="720">
        <v>1644.7323910676373</v>
      </c>
      <c r="G409" s="720">
        <v>13141.188509232366</v>
      </c>
      <c r="H409" s="720">
        <v>0</v>
      </c>
      <c r="I409" s="643" t="s">
        <v>2002</v>
      </c>
      <c r="K409" s="711"/>
    </row>
    <row r="410" spans="1:11" s="7" customFormat="1" ht="117" customHeight="1" outlineLevel="1">
      <c r="A410" s="685" t="s">
        <v>565</v>
      </c>
      <c r="B410" s="600" t="s">
        <v>1072</v>
      </c>
      <c r="C410" s="600" t="s">
        <v>2116</v>
      </c>
      <c r="D410" s="699" t="s">
        <v>1070</v>
      </c>
      <c r="E410" s="720">
        <v>22277.262969500003</v>
      </c>
      <c r="F410" s="720">
        <v>2478.0422022631578</v>
      </c>
      <c r="G410" s="720">
        <v>19799.220767236846</v>
      </c>
      <c r="H410" s="720">
        <v>0</v>
      </c>
      <c r="I410" s="643" t="s">
        <v>2002</v>
      </c>
      <c r="K410" s="711"/>
    </row>
    <row r="411" spans="1:11" s="7" customFormat="1" ht="101.25" customHeight="1" outlineLevel="1">
      <c r="A411" s="685" t="s">
        <v>932</v>
      </c>
      <c r="B411" s="600" t="s">
        <v>1057</v>
      </c>
      <c r="C411" s="600" t="s">
        <v>2117</v>
      </c>
      <c r="D411" s="699" t="s">
        <v>1070</v>
      </c>
      <c r="E411" s="720">
        <v>27918.782765622225</v>
      </c>
      <c r="F411" s="720">
        <v>3105.5844707561027</v>
      </c>
      <c r="G411" s="720">
        <v>24813.198294866124</v>
      </c>
      <c r="H411" s="720">
        <v>0</v>
      </c>
      <c r="I411" s="643" t="s">
        <v>2002</v>
      </c>
      <c r="K411" s="711"/>
    </row>
    <row r="412" spans="1:11" s="7" customFormat="1" ht="110.25" customHeight="1" outlineLevel="1">
      <c r="A412" s="685" t="s">
        <v>933</v>
      </c>
      <c r="B412" s="600" t="s">
        <v>1058</v>
      </c>
      <c r="C412" s="600" t="s">
        <v>2118</v>
      </c>
      <c r="D412" s="700" t="s">
        <v>1073</v>
      </c>
      <c r="E412" s="720">
        <v>10478.20888888889</v>
      </c>
      <c r="F412" s="720">
        <v>874.2173796192609</v>
      </c>
      <c r="G412" s="720">
        <v>9603.9915092696301</v>
      </c>
      <c r="H412" s="720">
        <v>0</v>
      </c>
      <c r="I412" s="643" t="s">
        <v>2002</v>
      </c>
      <c r="K412" s="711"/>
    </row>
    <row r="413" spans="1:11" s="7" customFormat="1" ht="34.5" customHeight="1" outlineLevel="1">
      <c r="A413" s="696" t="s">
        <v>566</v>
      </c>
      <c r="B413" s="13" t="s">
        <v>1389</v>
      </c>
      <c r="C413" s="701" t="s">
        <v>1391</v>
      </c>
      <c r="D413" s="611"/>
      <c r="E413" s="720"/>
      <c r="F413" s="720"/>
      <c r="G413" s="720"/>
      <c r="H413" s="720"/>
      <c r="I413" s="643" t="s">
        <v>2002</v>
      </c>
      <c r="K413" s="711"/>
    </row>
    <row r="414" spans="1:11" s="7" customFormat="1" ht="33" customHeight="1" outlineLevel="1">
      <c r="A414" s="685" t="s">
        <v>1392</v>
      </c>
      <c r="B414" s="702" t="s">
        <v>1329</v>
      </c>
      <c r="C414" s="187" t="s">
        <v>1330</v>
      </c>
      <c r="D414" s="629" t="s">
        <v>1318</v>
      </c>
      <c r="E414" s="720">
        <v>2062.5</v>
      </c>
      <c r="F414" s="720">
        <v>2062.5</v>
      </c>
      <c r="G414" s="720">
        <v>0</v>
      </c>
      <c r="H414" s="720">
        <v>0</v>
      </c>
      <c r="I414" s="643" t="s">
        <v>2002</v>
      </c>
      <c r="K414" s="711"/>
    </row>
    <row r="415" spans="1:11" s="7" customFormat="1" ht="75.599999999999994" customHeight="1" outlineLevel="1">
      <c r="A415" s="685" t="s">
        <v>1393</v>
      </c>
      <c r="B415" s="702" t="s">
        <v>1328</v>
      </c>
      <c r="C415" s="703" t="s">
        <v>1331</v>
      </c>
      <c r="D415" s="629" t="s">
        <v>1318</v>
      </c>
      <c r="E415" s="720">
        <v>5500</v>
      </c>
      <c r="F415" s="720">
        <v>5500</v>
      </c>
      <c r="G415" s="720">
        <v>0</v>
      </c>
      <c r="H415" s="720">
        <v>0</v>
      </c>
      <c r="I415" s="643" t="s">
        <v>2002</v>
      </c>
      <c r="K415" s="711"/>
    </row>
    <row r="416" spans="1:11" s="7" customFormat="1" ht="69.599999999999994" customHeight="1" outlineLevel="1">
      <c r="A416" s="685" t="s">
        <v>1394</v>
      </c>
      <c r="B416" s="702" t="s">
        <v>1326</v>
      </c>
      <c r="C416" s="12" t="s">
        <v>1327</v>
      </c>
      <c r="D416" s="629" t="s">
        <v>1318</v>
      </c>
      <c r="E416" s="720">
        <v>15000</v>
      </c>
      <c r="F416" s="720">
        <v>15000</v>
      </c>
      <c r="G416" s="720">
        <v>0</v>
      </c>
      <c r="H416" s="720">
        <v>0</v>
      </c>
      <c r="I416" s="643" t="s">
        <v>1557</v>
      </c>
      <c r="K416" s="711"/>
    </row>
    <row r="417" spans="1:11" s="7" customFormat="1" ht="68.45" customHeight="1" outlineLevel="1">
      <c r="A417" s="685" t="s">
        <v>1395</v>
      </c>
      <c r="B417" s="633" t="s">
        <v>1311</v>
      </c>
      <c r="C417" s="632" t="s">
        <v>2119</v>
      </c>
      <c r="D417" s="629" t="s">
        <v>1310</v>
      </c>
      <c r="E417" s="720">
        <v>316.25</v>
      </c>
      <c r="F417" s="720">
        <v>316.25</v>
      </c>
      <c r="G417" s="720">
        <v>0</v>
      </c>
      <c r="H417" s="720">
        <v>0</v>
      </c>
      <c r="I417" s="643" t="s">
        <v>1319</v>
      </c>
      <c r="K417" s="711"/>
    </row>
    <row r="418" spans="1:11" s="7" customFormat="1" ht="82.5" customHeight="1" outlineLevel="1">
      <c r="A418" s="685" t="s">
        <v>1428</v>
      </c>
      <c r="B418" s="633" t="s">
        <v>1432</v>
      </c>
      <c r="C418" s="632" t="s">
        <v>1433</v>
      </c>
      <c r="D418" s="629" t="s">
        <v>1386</v>
      </c>
      <c r="E418" s="720">
        <v>300</v>
      </c>
      <c r="F418" s="720">
        <v>300</v>
      </c>
      <c r="G418" s="720">
        <v>0</v>
      </c>
      <c r="H418" s="720">
        <v>0</v>
      </c>
      <c r="I418" s="643" t="s">
        <v>1319</v>
      </c>
      <c r="K418" s="711"/>
    </row>
    <row r="419" spans="1:11" s="7" customFormat="1" ht="84.75" customHeight="1" outlineLevel="1">
      <c r="A419" s="685" t="s">
        <v>567</v>
      </c>
      <c r="B419" s="600" t="s">
        <v>490</v>
      </c>
      <c r="C419" s="600" t="s">
        <v>2120</v>
      </c>
      <c r="D419" s="612" t="s">
        <v>48</v>
      </c>
      <c r="E419" s="720">
        <v>922</v>
      </c>
      <c r="F419" s="720">
        <v>85</v>
      </c>
      <c r="G419" s="720">
        <v>837</v>
      </c>
      <c r="H419" s="720">
        <v>0</v>
      </c>
      <c r="I419" s="643" t="s">
        <v>84</v>
      </c>
      <c r="K419" s="711"/>
    </row>
    <row r="420" spans="1:11" s="7" customFormat="1" ht="61.5" customHeight="1" outlineLevel="1">
      <c r="A420" s="685" t="s">
        <v>568</v>
      </c>
      <c r="B420" s="633" t="s">
        <v>1302</v>
      </c>
      <c r="C420" s="633" t="s">
        <v>2121</v>
      </c>
      <c r="D420" s="615" t="s">
        <v>48</v>
      </c>
      <c r="E420" s="720">
        <v>1129.8699999999999</v>
      </c>
      <c r="F420" s="720">
        <v>112.99</v>
      </c>
      <c r="G420" s="720">
        <v>1016.8799999999999</v>
      </c>
      <c r="H420" s="720">
        <v>0</v>
      </c>
      <c r="I420" s="643" t="s">
        <v>84</v>
      </c>
      <c r="K420" s="711"/>
    </row>
    <row r="421" spans="1:11" s="7" customFormat="1" ht="112.9" customHeight="1" outlineLevel="1">
      <c r="A421" s="685" t="s">
        <v>569</v>
      </c>
      <c r="B421" s="600" t="s">
        <v>1320</v>
      </c>
      <c r="C421" s="600" t="s">
        <v>2122</v>
      </c>
      <c r="D421" s="615" t="s">
        <v>48</v>
      </c>
      <c r="E421" s="720">
        <v>521.4</v>
      </c>
      <c r="F421" s="720">
        <v>52.14</v>
      </c>
      <c r="G421" s="720">
        <v>469.26</v>
      </c>
      <c r="H421" s="720">
        <v>0</v>
      </c>
      <c r="I421" s="643" t="s">
        <v>2002</v>
      </c>
      <c r="K421" s="711"/>
    </row>
    <row r="422" spans="1:11" s="7" customFormat="1" ht="110.25" customHeight="1" outlineLevel="1">
      <c r="A422" s="685" t="s">
        <v>570</v>
      </c>
      <c r="B422" s="600" t="s">
        <v>1321</v>
      </c>
      <c r="C422" s="600" t="s">
        <v>2123</v>
      </c>
      <c r="D422" s="612" t="s">
        <v>48</v>
      </c>
      <c r="E422" s="720">
        <v>260.7</v>
      </c>
      <c r="F422" s="720">
        <v>26.07</v>
      </c>
      <c r="G422" s="720">
        <v>234.63</v>
      </c>
      <c r="H422" s="720">
        <v>0</v>
      </c>
      <c r="I422" s="643" t="s">
        <v>2002</v>
      </c>
      <c r="K422" s="711"/>
    </row>
    <row r="423" spans="1:11" s="7" customFormat="1" ht="119.25" customHeight="1" outlineLevel="1">
      <c r="A423" s="685" t="s">
        <v>571</v>
      </c>
      <c r="B423" s="600" t="s">
        <v>1322</v>
      </c>
      <c r="C423" s="600" t="s">
        <v>2124</v>
      </c>
      <c r="D423" s="612" t="s">
        <v>48</v>
      </c>
      <c r="E423" s="720">
        <v>434.5</v>
      </c>
      <c r="F423" s="720">
        <v>43.45</v>
      </c>
      <c r="G423" s="720">
        <v>391.05</v>
      </c>
      <c r="H423" s="720">
        <v>0</v>
      </c>
      <c r="I423" s="643" t="s">
        <v>2002</v>
      </c>
      <c r="K423" s="711"/>
    </row>
    <row r="424" spans="1:11" s="7" customFormat="1" ht="107.25" customHeight="1" outlineLevel="1">
      <c r="A424" s="704" t="s">
        <v>1396</v>
      </c>
      <c r="B424" s="600" t="s">
        <v>1420</v>
      </c>
      <c r="C424" s="12" t="s">
        <v>2125</v>
      </c>
      <c r="D424" s="618" t="s">
        <v>48</v>
      </c>
      <c r="E424" s="720">
        <v>355.66</v>
      </c>
      <c r="F424" s="720">
        <v>35.566000000000003</v>
      </c>
      <c r="G424" s="720">
        <v>320.09400000000005</v>
      </c>
      <c r="H424" s="720">
        <v>0</v>
      </c>
      <c r="I424" s="643" t="s">
        <v>2002</v>
      </c>
      <c r="K424" s="711"/>
    </row>
    <row r="425" spans="1:11" s="7" customFormat="1" ht="57" customHeight="1" outlineLevel="1">
      <c r="A425" s="685" t="s">
        <v>1397</v>
      </c>
      <c r="B425" s="12" t="s">
        <v>1518</v>
      </c>
      <c r="C425" s="703" t="s">
        <v>2126</v>
      </c>
      <c r="D425" s="629" t="s">
        <v>1323</v>
      </c>
      <c r="E425" s="720">
        <v>65</v>
      </c>
      <c r="F425" s="720">
        <v>0</v>
      </c>
      <c r="G425" s="720">
        <v>65</v>
      </c>
      <c r="H425" s="720">
        <v>0</v>
      </c>
      <c r="I425" s="643" t="s">
        <v>2002</v>
      </c>
      <c r="K425" s="711"/>
    </row>
    <row r="426" spans="1:11" s="7" customFormat="1" ht="75.75" customHeight="1" outlineLevel="1">
      <c r="A426" s="685" t="s">
        <v>1520</v>
      </c>
      <c r="B426" s="12" t="s">
        <v>1519</v>
      </c>
      <c r="C426" s="703" t="s">
        <v>1521</v>
      </c>
      <c r="D426" s="629" t="s">
        <v>1323</v>
      </c>
      <c r="E426" s="720">
        <v>30</v>
      </c>
      <c r="F426" s="720">
        <v>0</v>
      </c>
      <c r="G426" s="720">
        <v>30</v>
      </c>
      <c r="H426" s="720">
        <v>0</v>
      </c>
      <c r="I426" s="643" t="s">
        <v>2002</v>
      </c>
      <c r="K426" s="711"/>
    </row>
    <row r="427" spans="1:11" s="7" customFormat="1" ht="91.15" customHeight="1" outlineLevel="1">
      <c r="A427" s="685" t="s">
        <v>865</v>
      </c>
      <c r="B427" s="12" t="s">
        <v>1190</v>
      </c>
      <c r="C427" s="600" t="s">
        <v>2127</v>
      </c>
      <c r="D427" s="629" t="s">
        <v>48</v>
      </c>
      <c r="E427" s="720">
        <v>518.71</v>
      </c>
      <c r="F427" s="720">
        <v>56.14</v>
      </c>
      <c r="G427" s="720">
        <v>462.57000000000005</v>
      </c>
      <c r="H427" s="720">
        <v>0</v>
      </c>
      <c r="I427" s="643" t="s">
        <v>1017</v>
      </c>
      <c r="K427" s="711"/>
    </row>
    <row r="428" spans="1:11" s="7" customFormat="1" ht="93.75" customHeight="1" outlineLevel="1">
      <c r="A428" s="685" t="s">
        <v>572</v>
      </c>
      <c r="B428" s="12" t="s">
        <v>1191</v>
      </c>
      <c r="C428" s="600" t="s">
        <v>2128</v>
      </c>
      <c r="D428" s="629" t="s">
        <v>48</v>
      </c>
      <c r="E428" s="720">
        <v>1885.73</v>
      </c>
      <c r="F428" s="720">
        <v>188.57</v>
      </c>
      <c r="G428" s="720">
        <v>1697.16</v>
      </c>
      <c r="H428" s="720">
        <v>0</v>
      </c>
      <c r="I428" s="643" t="s">
        <v>1017</v>
      </c>
      <c r="K428" s="711"/>
    </row>
    <row r="429" spans="1:11" s="7" customFormat="1" ht="81.75" customHeight="1" outlineLevel="1">
      <c r="A429" s="685" t="s">
        <v>1021</v>
      </c>
      <c r="B429" s="12" t="s">
        <v>1010</v>
      </c>
      <c r="C429" s="600" t="s">
        <v>2129</v>
      </c>
      <c r="D429" s="629" t="s">
        <v>967</v>
      </c>
      <c r="E429" s="720">
        <v>1310.452</v>
      </c>
      <c r="F429" s="720">
        <v>145.34</v>
      </c>
      <c r="G429" s="720">
        <v>1165.1120000000001</v>
      </c>
      <c r="H429" s="720">
        <v>0</v>
      </c>
      <c r="I429" s="643" t="s">
        <v>2002</v>
      </c>
      <c r="K429" s="711"/>
    </row>
    <row r="430" spans="1:11" s="7" customFormat="1" ht="100.15" customHeight="1" outlineLevel="1">
      <c r="A430" s="685" t="s">
        <v>573</v>
      </c>
      <c r="B430" s="14" t="s">
        <v>801</v>
      </c>
      <c r="C430" s="600" t="s">
        <v>2130</v>
      </c>
      <c r="D430" s="618" t="s">
        <v>48</v>
      </c>
      <c r="E430" s="720">
        <v>2305.4569999999999</v>
      </c>
      <c r="F430" s="720">
        <v>391.99</v>
      </c>
      <c r="G430" s="720">
        <v>1913.4669999999999</v>
      </c>
      <c r="H430" s="720">
        <v>0</v>
      </c>
      <c r="I430" s="643" t="s">
        <v>2002</v>
      </c>
      <c r="K430" s="711"/>
    </row>
    <row r="431" spans="1:11" s="7" customFormat="1" ht="96.75" customHeight="1" outlineLevel="1">
      <c r="A431" s="685" t="s">
        <v>574</v>
      </c>
      <c r="B431" s="600" t="s">
        <v>442</v>
      </c>
      <c r="C431" s="42" t="s">
        <v>2131</v>
      </c>
      <c r="D431" s="618" t="s">
        <v>47</v>
      </c>
      <c r="E431" s="720">
        <v>2046</v>
      </c>
      <c r="F431" s="720">
        <v>347.6</v>
      </c>
      <c r="G431" s="720">
        <v>1698.4</v>
      </c>
      <c r="H431" s="720">
        <v>0</v>
      </c>
      <c r="I431" s="643" t="s">
        <v>2002</v>
      </c>
      <c r="K431" s="711"/>
    </row>
    <row r="432" spans="1:11" s="7" customFormat="1" ht="78.75" customHeight="1" outlineLevel="1">
      <c r="A432" s="704" t="s">
        <v>575</v>
      </c>
      <c r="B432" s="600" t="s">
        <v>1419</v>
      </c>
      <c r="C432" s="42" t="s">
        <v>2131</v>
      </c>
      <c r="D432" s="618" t="s">
        <v>47</v>
      </c>
      <c r="E432" s="720">
        <v>1186</v>
      </c>
      <c r="F432" s="720">
        <v>173.8</v>
      </c>
      <c r="G432" s="720">
        <v>1012.2</v>
      </c>
      <c r="H432" s="720">
        <v>0</v>
      </c>
      <c r="I432" s="643" t="s">
        <v>2002</v>
      </c>
      <c r="K432" s="711"/>
    </row>
    <row r="433" spans="1:11" s="7" customFormat="1" ht="78" customHeight="1" outlineLevel="1">
      <c r="A433" s="704" t="s">
        <v>1411</v>
      </c>
      <c r="B433" s="600" t="s">
        <v>1429</v>
      </c>
      <c r="C433" s="600" t="s">
        <v>1559</v>
      </c>
      <c r="D433" s="618" t="s">
        <v>1430</v>
      </c>
      <c r="E433" s="720">
        <v>262.96813670999995</v>
      </c>
      <c r="F433" s="720">
        <v>51.576230000000002</v>
      </c>
      <c r="G433" s="720">
        <v>211.39190670999994</v>
      </c>
      <c r="H433" s="720">
        <v>73.95</v>
      </c>
      <c r="I433" s="643" t="s">
        <v>2002</v>
      </c>
      <c r="K433" s="711"/>
    </row>
    <row r="434" spans="1:11" s="7" customFormat="1" ht="93.75" customHeight="1" outlineLevel="1">
      <c r="A434" s="704" t="s">
        <v>1413</v>
      </c>
      <c r="B434" s="600" t="s">
        <v>1423</v>
      </c>
      <c r="C434" s="42" t="s">
        <v>1425</v>
      </c>
      <c r="D434" s="629" t="s">
        <v>1</v>
      </c>
      <c r="E434" s="720">
        <v>706.97666666666669</v>
      </c>
      <c r="F434" s="720">
        <v>0</v>
      </c>
      <c r="G434" s="720">
        <v>706.97666666666669</v>
      </c>
      <c r="H434" s="720">
        <v>0</v>
      </c>
      <c r="I434" s="643" t="s">
        <v>1557</v>
      </c>
      <c r="K434" s="711"/>
    </row>
    <row r="435" spans="1:11" s="7" customFormat="1" ht="64.5" customHeight="1" outlineLevel="1">
      <c r="A435" s="704" t="s">
        <v>1414</v>
      </c>
      <c r="B435" s="600" t="s">
        <v>1424</v>
      </c>
      <c r="C435" s="42" t="s">
        <v>1425</v>
      </c>
      <c r="D435" s="629" t="s">
        <v>1</v>
      </c>
      <c r="E435" s="720">
        <v>1191.56</v>
      </c>
      <c r="F435" s="720">
        <v>0</v>
      </c>
      <c r="G435" s="720">
        <v>1191.56</v>
      </c>
      <c r="H435" s="720">
        <v>0</v>
      </c>
      <c r="I435" s="643" t="s">
        <v>1557</v>
      </c>
      <c r="K435" s="711"/>
    </row>
    <row r="436" spans="1:11" s="7" customFormat="1" ht="62.25" customHeight="1" outlineLevel="1">
      <c r="A436" s="704" t="s">
        <v>1415</v>
      </c>
      <c r="B436" s="600" t="s">
        <v>1417</v>
      </c>
      <c r="C436" s="42" t="s">
        <v>1418</v>
      </c>
      <c r="D436" s="629" t="s">
        <v>1</v>
      </c>
      <c r="E436" s="720">
        <v>525.28</v>
      </c>
      <c r="F436" s="720">
        <v>0</v>
      </c>
      <c r="G436" s="720">
        <v>525.28</v>
      </c>
      <c r="H436" s="720">
        <v>0</v>
      </c>
      <c r="I436" s="643" t="s">
        <v>1557</v>
      </c>
      <c r="K436" s="711"/>
    </row>
    <row r="437" spans="1:11" s="7" customFormat="1" ht="88.5" customHeight="1" outlineLevel="1">
      <c r="A437" s="704" t="s">
        <v>1412</v>
      </c>
      <c r="B437" s="600" t="s">
        <v>1407</v>
      </c>
      <c r="C437" s="42" t="s">
        <v>1416</v>
      </c>
      <c r="D437" s="618" t="s">
        <v>324</v>
      </c>
      <c r="E437" s="720">
        <v>7775.45</v>
      </c>
      <c r="F437" s="720">
        <v>0</v>
      </c>
      <c r="G437" s="720">
        <v>7775.45</v>
      </c>
      <c r="H437" s="720">
        <v>0</v>
      </c>
      <c r="I437" s="643" t="s">
        <v>1557</v>
      </c>
      <c r="K437" s="711"/>
    </row>
    <row r="438" spans="1:11" s="7" customFormat="1" ht="69.599999999999994" customHeight="1" outlineLevel="1">
      <c r="A438" s="704" t="s">
        <v>1426</v>
      </c>
      <c r="B438" s="600" t="s">
        <v>1408</v>
      </c>
      <c r="C438" s="42" t="s">
        <v>1416</v>
      </c>
      <c r="D438" s="618" t="s">
        <v>324</v>
      </c>
      <c r="E438" s="720">
        <v>18435.349999999999</v>
      </c>
      <c r="F438" s="720">
        <v>0</v>
      </c>
      <c r="G438" s="720">
        <v>18435.349999999999</v>
      </c>
      <c r="H438" s="720">
        <v>0</v>
      </c>
      <c r="I438" s="643" t="s">
        <v>1557</v>
      </c>
      <c r="K438" s="711"/>
    </row>
    <row r="439" spans="1:11" s="7" customFormat="1" ht="299.25" customHeight="1" outlineLevel="1">
      <c r="A439" s="704" t="s">
        <v>1427</v>
      </c>
      <c r="B439" s="600" t="s">
        <v>1409</v>
      </c>
      <c r="C439" s="42" t="s">
        <v>1416</v>
      </c>
      <c r="D439" s="618" t="s">
        <v>324</v>
      </c>
      <c r="E439" s="720">
        <v>21339.85</v>
      </c>
      <c r="F439" s="720">
        <v>0</v>
      </c>
      <c r="G439" s="720">
        <v>21339.85</v>
      </c>
      <c r="H439" s="720">
        <v>0</v>
      </c>
      <c r="I439" s="643" t="s">
        <v>1557</v>
      </c>
      <c r="K439" s="711"/>
    </row>
    <row r="440" spans="1:11" s="7" customFormat="1" ht="31.5" customHeight="1" outlineLevel="1">
      <c r="A440" s="704" t="s">
        <v>1431</v>
      </c>
      <c r="B440" s="600" t="s">
        <v>1410</v>
      </c>
      <c r="C440" s="42"/>
      <c r="D440" s="618" t="s">
        <v>324</v>
      </c>
      <c r="E440" s="720">
        <v>45298.28</v>
      </c>
      <c r="F440" s="720">
        <v>0</v>
      </c>
      <c r="G440" s="720">
        <v>45298.28</v>
      </c>
      <c r="H440" s="720">
        <v>0</v>
      </c>
      <c r="I440" s="643" t="s">
        <v>1557</v>
      </c>
      <c r="K440" s="711"/>
    </row>
    <row r="441" spans="1:11" s="7" customFormat="1" ht="74.25" customHeight="1" outlineLevel="1">
      <c r="A441" s="685" t="s">
        <v>576</v>
      </c>
      <c r="B441" s="600" t="s">
        <v>1387</v>
      </c>
      <c r="C441" s="600" t="s">
        <v>1388</v>
      </c>
      <c r="D441" s="612" t="s">
        <v>67</v>
      </c>
      <c r="E441" s="720">
        <v>434.28</v>
      </c>
      <c r="F441" s="720">
        <v>43.427999999999997</v>
      </c>
      <c r="G441" s="720">
        <v>390.85199999999998</v>
      </c>
      <c r="H441" s="720">
        <v>0</v>
      </c>
      <c r="I441" s="643" t="s">
        <v>2002</v>
      </c>
      <c r="K441" s="711"/>
    </row>
    <row r="442" spans="1:11" s="7" customFormat="1" ht="51.75" customHeight="1" outlineLevel="1">
      <c r="A442" s="685" t="s">
        <v>577</v>
      </c>
      <c r="B442" s="600" t="s">
        <v>1516</v>
      </c>
      <c r="C442" s="600" t="s">
        <v>1522</v>
      </c>
      <c r="D442" s="612" t="s">
        <v>406</v>
      </c>
      <c r="E442" s="720">
        <v>766.46</v>
      </c>
      <c r="F442" s="720">
        <v>0</v>
      </c>
      <c r="G442" s="720">
        <v>766.46</v>
      </c>
      <c r="H442" s="720">
        <v>0</v>
      </c>
      <c r="I442" s="643" t="s">
        <v>2002</v>
      </c>
      <c r="K442" s="711"/>
    </row>
    <row r="443" spans="1:11" s="7" customFormat="1" ht="60.75" customHeight="1" outlineLevel="1">
      <c r="A443" s="685" t="s">
        <v>578</v>
      </c>
      <c r="B443" s="600" t="s">
        <v>864</v>
      </c>
      <c r="C443" s="600" t="s">
        <v>906</v>
      </c>
      <c r="D443" s="612" t="s">
        <v>48</v>
      </c>
      <c r="E443" s="720">
        <v>655.43994980021114</v>
      </c>
      <c r="F443" s="720">
        <v>64.95342147754863</v>
      </c>
      <c r="G443" s="720">
        <v>590.48652832266248</v>
      </c>
      <c r="H443" s="720">
        <v>0</v>
      </c>
      <c r="I443" s="643" t="s">
        <v>2002</v>
      </c>
      <c r="K443" s="711"/>
    </row>
    <row r="444" spans="1:11" s="7" customFormat="1" ht="63" customHeight="1" outlineLevel="1">
      <c r="A444" s="685" t="s">
        <v>579</v>
      </c>
      <c r="B444" s="12" t="s">
        <v>1560</v>
      </c>
      <c r="C444" s="12" t="s">
        <v>1402</v>
      </c>
      <c r="D444" s="618" t="s">
        <v>48</v>
      </c>
      <c r="E444" s="720">
        <v>5724.34</v>
      </c>
      <c r="F444" s="720">
        <v>629.67999999999995</v>
      </c>
      <c r="G444" s="720">
        <v>5094.66</v>
      </c>
      <c r="H444" s="720">
        <v>0</v>
      </c>
      <c r="I444" s="643" t="s">
        <v>2002</v>
      </c>
      <c r="K444" s="711"/>
    </row>
    <row r="445" spans="1:11" s="7" customFormat="1" ht="47.25" outlineLevel="1">
      <c r="A445" s="705" t="s">
        <v>580</v>
      </c>
      <c r="B445" s="624" t="s">
        <v>72</v>
      </c>
      <c r="C445" s="624" t="s">
        <v>84</v>
      </c>
      <c r="D445" s="625" t="s">
        <v>63</v>
      </c>
      <c r="E445" s="729" t="s">
        <v>946</v>
      </c>
      <c r="F445" s="720">
        <v>0</v>
      </c>
      <c r="G445" s="729" t="s">
        <v>946</v>
      </c>
      <c r="H445" s="219"/>
      <c r="I445" s="643" t="s">
        <v>1192</v>
      </c>
      <c r="K445" s="711"/>
    </row>
    <row r="446" spans="1:11" s="7" customFormat="1" ht="18.75" outlineLevel="1">
      <c r="A446" s="732" t="s">
        <v>527</v>
      </c>
      <c r="B446" s="733"/>
      <c r="C446" s="733"/>
      <c r="D446" s="662"/>
      <c r="E446" s="720"/>
      <c r="F446" s="720"/>
      <c r="G446" s="720"/>
      <c r="H446" s="720"/>
      <c r="I446" s="643" t="s">
        <v>2002</v>
      </c>
      <c r="K446" s="711"/>
    </row>
    <row r="447" spans="1:11" s="7" customFormat="1" ht="189" outlineLevel="1">
      <c r="A447" s="695" t="s">
        <v>581</v>
      </c>
      <c r="B447" s="663" t="s">
        <v>316</v>
      </c>
      <c r="C447" s="663" t="s">
        <v>317</v>
      </c>
      <c r="D447" s="619" t="s">
        <v>318</v>
      </c>
      <c r="E447" s="720">
        <v>9090.9090909090901</v>
      </c>
      <c r="F447" s="720">
        <v>0</v>
      </c>
      <c r="G447" s="720">
        <v>9090.9090909090901</v>
      </c>
      <c r="H447" s="720">
        <v>0</v>
      </c>
      <c r="I447" s="643" t="s">
        <v>635</v>
      </c>
      <c r="K447" s="711"/>
    </row>
    <row r="448" spans="1:11" s="7" customFormat="1" ht="126" outlineLevel="1">
      <c r="A448" s="685" t="s">
        <v>582</v>
      </c>
      <c r="B448" s="663" t="s">
        <v>319</v>
      </c>
      <c r="C448" s="663" t="s">
        <v>320</v>
      </c>
      <c r="D448" s="618" t="s">
        <v>321</v>
      </c>
      <c r="E448" s="720">
        <v>9090.9090909090901</v>
      </c>
      <c r="F448" s="720">
        <v>0</v>
      </c>
      <c r="G448" s="720">
        <v>9090.9090909090901</v>
      </c>
      <c r="H448" s="720">
        <v>0</v>
      </c>
      <c r="I448" s="643" t="s">
        <v>635</v>
      </c>
      <c r="K448" s="711"/>
    </row>
    <row r="449" spans="1:11" s="7" customFormat="1" ht="64.5" customHeight="1" outlineLevel="1">
      <c r="A449" s="685" t="s">
        <v>583</v>
      </c>
      <c r="B449" s="663" t="s">
        <v>322</v>
      </c>
      <c r="C449" s="663" t="s">
        <v>323</v>
      </c>
      <c r="D449" s="618" t="s">
        <v>324</v>
      </c>
      <c r="E449" s="720">
        <v>22727.272727272724</v>
      </c>
      <c r="F449" s="720">
        <v>0</v>
      </c>
      <c r="G449" s="720">
        <v>22727.272727272724</v>
      </c>
      <c r="H449" s="720">
        <v>0</v>
      </c>
      <c r="I449" s="643" t="s">
        <v>634</v>
      </c>
      <c r="K449" s="711"/>
    </row>
    <row r="450" spans="1:11" s="7" customFormat="1" ht="63" customHeight="1" outlineLevel="1">
      <c r="A450" s="685" t="s">
        <v>788</v>
      </c>
      <c r="B450" s="663" t="s">
        <v>325</v>
      </c>
      <c r="C450" s="663" t="s">
        <v>326</v>
      </c>
      <c r="D450" s="618" t="s">
        <v>1</v>
      </c>
      <c r="E450" s="720">
        <v>1800.9483337620577</v>
      </c>
      <c r="F450" s="720">
        <v>0</v>
      </c>
      <c r="G450" s="720">
        <v>1800.9483337620577</v>
      </c>
      <c r="H450" s="720">
        <v>0</v>
      </c>
      <c r="I450" s="643" t="s">
        <v>634</v>
      </c>
      <c r="K450" s="711"/>
    </row>
    <row r="451" spans="1:11" s="7" customFormat="1" ht="110.25" customHeight="1" outlineLevel="1">
      <c r="A451" s="685" t="s">
        <v>789</v>
      </c>
      <c r="B451" s="12" t="s">
        <v>29</v>
      </c>
      <c r="C451" s="663" t="s">
        <v>105</v>
      </c>
      <c r="D451" s="618" t="s">
        <v>62</v>
      </c>
      <c r="E451" s="720">
        <v>41421.497106109324</v>
      </c>
      <c r="F451" s="720">
        <v>9301.4662379421206</v>
      </c>
      <c r="G451" s="720">
        <v>32120.030868167203</v>
      </c>
      <c r="H451" s="720">
        <v>0</v>
      </c>
      <c r="I451" s="643" t="s">
        <v>2002</v>
      </c>
      <c r="K451" s="711"/>
    </row>
    <row r="452" spans="1:11" s="7" customFormat="1" ht="85.5" customHeight="1" outlineLevel="1">
      <c r="A452" s="685" t="s">
        <v>790</v>
      </c>
      <c r="B452" s="706" t="s">
        <v>259</v>
      </c>
      <c r="C452" s="663" t="s">
        <v>2120</v>
      </c>
      <c r="D452" s="618" t="s">
        <v>1</v>
      </c>
      <c r="E452" s="720">
        <v>762.9848231511254</v>
      </c>
      <c r="F452" s="720">
        <v>70.386655948553042</v>
      </c>
      <c r="G452" s="720">
        <v>692.59816720257231</v>
      </c>
      <c r="H452" s="720">
        <v>0</v>
      </c>
      <c r="I452" s="643" t="s">
        <v>634</v>
      </c>
      <c r="K452" s="711"/>
    </row>
    <row r="453" spans="1:11" s="7" customFormat="1" ht="78.75" outlineLevel="1">
      <c r="A453" s="685" t="s">
        <v>791</v>
      </c>
      <c r="B453" s="663" t="s">
        <v>247</v>
      </c>
      <c r="C453" s="663" t="s">
        <v>866</v>
      </c>
      <c r="D453" s="618" t="s">
        <v>1</v>
      </c>
      <c r="E453" s="720">
        <v>357.06564064308679</v>
      </c>
      <c r="F453" s="720">
        <v>0</v>
      </c>
      <c r="G453" s="720">
        <v>357.06564064308679</v>
      </c>
      <c r="H453" s="720">
        <v>0</v>
      </c>
      <c r="I453" s="643" t="s">
        <v>2013</v>
      </c>
      <c r="K453" s="711"/>
    </row>
    <row r="454" spans="1:11" s="7" customFormat="1" ht="94.5" customHeight="1" outlineLevel="1">
      <c r="A454" s="685" t="s">
        <v>792</v>
      </c>
      <c r="B454" s="12" t="s">
        <v>64</v>
      </c>
      <c r="C454" s="663" t="s">
        <v>202</v>
      </c>
      <c r="D454" s="618" t="s">
        <v>65</v>
      </c>
      <c r="E454" s="720">
        <v>622</v>
      </c>
      <c r="F454" s="720">
        <v>54.05</v>
      </c>
      <c r="G454" s="720">
        <v>567.95000000000005</v>
      </c>
      <c r="H454" s="720">
        <v>0</v>
      </c>
      <c r="I454" s="643" t="s">
        <v>1751</v>
      </c>
      <c r="K454" s="711"/>
    </row>
    <row r="455" spans="1:11" s="7" customFormat="1" ht="78.75" customHeight="1" outlineLevel="1">
      <c r="A455" s="685" t="s">
        <v>1404</v>
      </c>
      <c r="B455" s="12" t="s">
        <v>1403</v>
      </c>
      <c r="C455" s="663" t="s">
        <v>1435</v>
      </c>
      <c r="D455" s="618" t="s">
        <v>1</v>
      </c>
      <c r="E455" s="720">
        <v>392.23</v>
      </c>
      <c r="F455" s="720">
        <v>34.083651929260455</v>
      </c>
      <c r="G455" s="720">
        <v>358.14634807073958</v>
      </c>
      <c r="H455" s="720">
        <v>0</v>
      </c>
      <c r="I455" s="643" t="s">
        <v>1751</v>
      </c>
      <c r="K455" s="711"/>
    </row>
    <row r="456" spans="1:11" s="7" customFormat="1" ht="78.75" outlineLevel="1">
      <c r="A456" s="685" t="s">
        <v>793</v>
      </c>
      <c r="B456" s="25" t="s">
        <v>330</v>
      </c>
      <c r="C456" s="663" t="s">
        <v>536</v>
      </c>
      <c r="D456" s="612" t="s">
        <v>1025</v>
      </c>
      <c r="E456" s="720">
        <v>703.57298550724636</v>
      </c>
      <c r="F456" s="720">
        <v>61.687681159420293</v>
      </c>
      <c r="G456" s="720">
        <v>641.88530434782604</v>
      </c>
      <c r="H456" s="720">
        <v>0</v>
      </c>
      <c r="I456" s="643" t="s">
        <v>634</v>
      </c>
      <c r="K456" s="711"/>
    </row>
    <row r="457" spans="1:11" s="7" customFormat="1" ht="84.75" customHeight="1" outlineLevel="1">
      <c r="A457" s="685" t="s">
        <v>794</v>
      </c>
      <c r="B457" s="25" t="s">
        <v>331</v>
      </c>
      <c r="C457" s="663" t="s">
        <v>537</v>
      </c>
      <c r="D457" s="612" t="s">
        <v>1026</v>
      </c>
      <c r="E457" s="720">
        <v>523</v>
      </c>
      <c r="F457" s="720">
        <v>45.17971014492754</v>
      </c>
      <c r="G457" s="720">
        <v>477.82028985507247</v>
      </c>
      <c r="H457" s="720">
        <v>0</v>
      </c>
      <c r="I457" s="643" t="s">
        <v>634</v>
      </c>
      <c r="K457" s="711"/>
    </row>
    <row r="458" spans="1:11" s="7" customFormat="1" ht="124.5" customHeight="1" outlineLevel="1">
      <c r="A458" s="685" t="s">
        <v>795</v>
      </c>
      <c r="B458" s="600" t="s">
        <v>1545</v>
      </c>
      <c r="C458" s="663" t="s">
        <v>418</v>
      </c>
      <c r="D458" s="612" t="s">
        <v>67</v>
      </c>
      <c r="E458" s="720">
        <v>97.21</v>
      </c>
      <c r="F458" s="720">
        <v>8.4459992753623183</v>
      </c>
      <c r="G458" s="720">
        <v>88.764000724637668</v>
      </c>
      <c r="H458" s="720">
        <v>0</v>
      </c>
      <c r="I458" s="643" t="s">
        <v>2002</v>
      </c>
      <c r="K458" s="711"/>
    </row>
    <row r="459" spans="1:11" s="7" customFormat="1" ht="82.5" customHeight="1" outlineLevel="1">
      <c r="A459" s="685" t="s">
        <v>796</v>
      </c>
      <c r="B459" s="600" t="s">
        <v>1546</v>
      </c>
      <c r="C459" s="663" t="s">
        <v>420</v>
      </c>
      <c r="D459" s="612" t="s">
        <v>67</v>
      </c>
      <c r="E459" s="720">
        <v>138</v>
      </c>
      <c r="F459" s="720">
        <v>11.99</v>
      </c>
      <c r="G459" s="720">
        <v>126.01</v>
      </c>
      <c r="H459" s="720">
        <v>0</v>
      </c>
      <c r="I459" s="643" t="s">
        <v>2002</v>
      </c>
      <c r="K459" s="711"/>
    </row>
    <row r="460" spans="1:11" s="7" customFormat="1" ht="83.25" customHeight="1" outlineLevel="1">
      <c r="A460" s="685" t="s">
        <v>797</v>
      </c>
      <c r="B460" s="600" t="s">
        <v>1547</v>
      </c>
      <c r="C460" s="663" t="s">
        <v>422</v>
      </c>
      <c r="D460" s="612" t="s">
        <v>67</v>
      </c>
      <c r="E460" s="720">
        <v>164</v>
      </c>
      <c r="F460" s="720">
        <v>14.25</v>
      </c>
      <c r="G460" s="720">
        <v>149.75</v>
      </c>
      <c r="H460" s="720">
        <v>0</v>
      </c>
      <c r="I460" s="643" t="s">
        <v>2002</v>
      </c>
      <c r="K460" s="711"/>
    </row>
    <row r="461" spans="1:11" s="7" customFormat="1" ht="76.150000000000006" customHeight="1" outlineLevel="1">
      <c r="A461" s="685" t="s">
        <v>798</v>
      </c>
      <c r="B461" s="600" t="s">
        <v>1548</v>
      </c>
      <c r="C461" s="600" t="s">
        <v>424</v>
      </c>
      <c r="D461" s="612" t="s">
        <v>67</v>
      </c>
      <c r="E461" s="720">
        <v>126</v>
      </c>
      <c r="F461" s="720">
        <v>10.95</v>
      </c>
      <c r="G461" s="720">
        <v>115.05</v>
      </c>
      <c r="H461" s="720">
        <v>0</v>
      </c>
      <c r="I461" s="643" t="s">
        <v>2002</v>
      </c>
      <c r="K461" s="711"/>
    </row>
    <row r="462" spans="1:11" s="7" customFormat="1" ht="26.25" customHeight="1">
      <c r="A462" s="685" t="s">
        <v>799</v>
      </c>
      <c r="B462" s="600" t="s">
        <v>1549</v>
      </c>
      <c r="C462" s="600" t="s">
        <v>426</v>
      </c>
      <c r="D462" s="612" t="s">
        <v>67</v>
      </c>
      <c r="E462" s="720">
        <v>151</v>
      </c>
      <c r="F462" s="720">
        <v>13.12</v>
      </c>
      <c r="G462" s="720">
        <v>137.88</v>
      </c>
      <c r="H462" s="720">
        <v>0</v>
      </c>
      <c r="I462" s="643" t="s">
        <v>2002</v>
      </c>
      <c r="K462" s="711"/>
    </row>
    <row r="463" spans="1:11" s="7" customFormat="1" ht="25.5" customHeight="1" outlineLevel="1">
      <c r="A463" s="685" t="s">
        <v>800</v>
      </c>
      <c r="B463" s="12" t="s">
        <v>953</v>
      </c>
      <c r="C463" s="12" t="s">
        <v>80</v>
      </c>
      <c r="D463" s="618" t="s">
        <v>67</v>
      </c>
      <c r="E463" s="720">
        <v>407.66</v>
      </c>
      <c r="F463" s="720">
        <v>38.962576953642383</v>
      </c>
      <c r="G463" s="720">
        <v>368.69742304635764</v>
      </c>
      <c r="H463" s="720">
        <v>0</v>
      </c>
      <c r="I463" s="643" t="s">
        <v>1219</v>
      </c>
      <c r="K463" s="711"/>
    </row>
    <row r="464" spans="1:11" s="7" customFormat="1" ht="89.25" customHeight="1" outlineLevel="1">
      <c r="A464" s="685" t="s">
        <v>1059</v>
      </c>
      <c r="B464" s="600" t="s">
        <v>848</v>
      </c>
      <c r="C464" s="600" t="s">
        <v>2132</v>
      </c>
      <c r="D464" s="629" t="s">
        <v>67</v>
      </c>
      <c r="E464" s="720">
        <v>1353.9656410596026</v>
      </c>
      <c r="F464" s="720">
        <v>99.190675496688726</v>
      </c>
      <c r="G464" s="720">
        <v>1254.7749655629138</v>
      </c>
      <c r="H464" s="720">
        <v>0</v>
      </c>
      <c r="I464" s="643" t="s">
        <v>1220</v>
      </c>
      <c r="K464" s="711"/>
    </row>
    <row r="465" spans="1:11" s="7" customFormat="1" ht="56.25" customHeight="1" outlineLevel="1">
      <c r="A465" s="685" t="s">
        <v>1060</v>
      </c>
      <c r="B465" s="12" t="s">
        <v>954</v>
      </c>
      <c r="C465" s="12" t="s">
        <v>80</v>
      </c>
      <c r="D465" s="618" t="s">
        <v>67</v>
      </c>
      <c r="E465" s="720">
        <v>73.37</v>
      </c>
      <c r="F465" s="720">
        <v>7.0124227814569533</v>
      </c>
      <c r="G465" s="720">
        <v>66.357577218543057</v>
      </c>
      <c r="H465" s="720">
        <v>0</v>
      </c>
      <c r="I465" s="643" t="s">
        <v>1221</v>
      </c>
      <c r="K465" s="711"/>
    </row>
    <row r="466" spans="1:11" s="7" customFormat="1" ht="111" customHeight="1" outlineLevel="1">
      <c r="A466" s="705" t="s">
        <v>1061</v>
      </c>
      <c r="B466" s="624" t="s">
        <v>1550</v>
      </c>
      <c r="C466" s="624" t="s">
        <v>80</v>
      </c>
      <c r="D466" s="625" t="s">
        <v>67</v>
      </c>
      <c r="E466" s="720">
        <v>55.03</v>
      </c>
      <c r="F466" s="720">
        <v>5.259556026490066</v>
      </c>
      <c r="G466" s="720">
        <v>49.770443973509934</v>
      </c>
      <c r="H466" s="720">
        <v>0</v>
      </c>
      <c r="I466" s="643" t="s">
        <v>1221</v>
      </c>
      <c r="K466" s="711"/>
    </row>
    <row r="467" spans="1:11" s="7" customFormat="1" ht="138" customHeight="1" outlineLevel="1">
      <c r="A467" s="771" t="s">
        <v>2133</v>
      </c>
      <c r="B467" s="772"/>
      <c r="C467" s="772"/>
      <c r="D467" s="773"/>
      <c r="E467" s="720"/>
      <c r="F467" s="720"/>
      <c r="G467" s="720"/>
      <c r="H467" s="720"/>
      <c r="I467" s="643" t="s">
        <v>2002</v>
      </c>
      <c r="K467" s="711"/>
    </row>
    <row r="468" spans="1:11" s="7" customFormat="1" ht="84.75" customHeight="1" outlineLevel="1">
      <c r="A468" s="766" t="s">
        <v>584</v>
      </c>
      <c r="B468" s="766"/>
      <c r="C468" s="766"/>
      <c r="D468" s="629"/>
      <c r="E468" s="720"/>
      <c r="F468" s="720"/>
      <c r="G468" s="720"/>
      <c r="H468" s="720"/>
      <c r="I468" s="643" t="s">
        <v>2002</v>
      </c>
      <c r="K468" s="711"/>
    </row>
    <row r="469" spans="1:11" s="7" customFormat="1" ht="110.25" customHeight="1" outlineLevel="1">
      <c r="A469" s="775" t="s">
        <v>154</v>
      </c>
      <c r="B469" s="776"/>
      <c r="C469" s="776"/>
      <c r="D469" s="707"/>
      <c r="E469" s="720"/>
      <c r="F469" s="720"/>
      <c r="G469" s="720"/>
      <c r="H469" s="720"/>
      <c r="I469" s="643" t="s">
        <v>2002</v>
      </c>
      <c r="K469" s="711"/>
    </row>
    <row r="470" spans="1:11" s="7" customFormat="1" ht="88.5" customHeight="1" outlineLevel="1">
      <c r="A470" s="601" t="s">
        <v>585</v>
      </c>
      <c r="B470" s="12" t="s">
        <v>155</v>
      </c>
      <c r="C470" s="12" t="s">
        <v>832</v>
      </c>
      <c r="D470" s="618" t="s">
        <v>156</v>
      </c>
      <c r="E470" s="720">
        <v>7643.6518763647819</v>
      </c>
      <c r="F470" s="720">
        <v>7643.6518763647819</v>
      </c>
      <c r="G470" s="720">
        <v>0</v>
      </c>
      <c r="H470" s="720">
        <v>0</v>
      </c>
      <c r="I470" s="643" t="s">
        <v>167</v>
      </c>
      <c r="K470" s="711"/>
    </row>
    <row r="471" spans="1:11" s="7" customFormat="1" ht="96" customHeight="1" outlineLevel="1">
      <c r="A471" s="601" t="s">
        <v>586</v>
      </c>
      <c r="B471" s="12" t="s">
        <v>91</v>
      </c>
      <c r="C471" s="12" t="s">
        <v>151</v>
      </c>
      <c r="D471" s="618" t="s">
        <v>49</v>
      </c>
      <c r="E471" s="720">
        <v>10952.86</v>
      </c>
      <c r="F471" s="720">
        <v>10952.86</v>
      </c>
      <c r="G471" s="720">
        <v>0</v>
      </c>
      <c r="H471" s="720">
        <v>0</v>
      </c>
      <c r="I471" s="643" t="s">
        <v>206</v>
      </c>
      <c r="K471" s="711"/>
    </row>
    <row r="472" spans="1:11" s="7" customFormat="1" ht="25.5" customHeight="1" outlineLevel="1">
      <c r="A472" s="601" t="s">
        <v>587</v>
      </c>
      <c r="B472" s="12" t="s">
        <v>157</v>
      </c>
      <c r="C472" s="12" t="s">
        <v>158</v>
      </c>
      <c r="D472" s="618" t="s">
        <v>156</v>
      </c>
      <c r="E472" s="720">
        <v>4438.2494765989059</v>
      </c>
      <c r="F472" s="720">
        <v>4438.2494765989059</v>
      </c>
      <c r="G472" s="720">
        <v>0</v>
      </c>
      <c r="H472" s="720">
        <v>0</v>
      </c>
      <c r="I472" s="643" t="s">
        <v>2002</v>
      </c>
      <c r="K472" s="711"/>
    </row>
    <row r="473" spans="1:11" s="7" customFormat="1" ht="25.5" customHeight="1" outlineLevel="1">
      <c r="A473" s="601" t="s">
        <v>588</v>
      </c>
      <c r="B473" s="12" t="s">
        <v>833</v>
      </c>
      <c r="C473" s="12" t="s">
        <v>159</v>
      </c>
      <c r="D473" s="618" t="s">
        <v>156</v>
      </c>
      <c r="E473" s="720">
        <v>22300</v>
      </c>
      <c r="F473" s="720">
        <v>22300</v>
      </c>
      <c r="G473" s="720">
        <v>0</v>
      </c>
      <c r="H473" s="720">
        <v>0</v>
      </c>
      <c r="I473" s="643" t="s">
        <v>2002</v>
      </c>
      <c r="K473" s="711"/>
    </row>
    <row r="474" spans="1:11" s="7" customFormat="1" ht="236.25" customHeight="1" outlineLevel="1">
      <c r="A474" s="601" t="s">
        <v>589</v>
      </c>
      <c r="B474" s="12" t="s">
        <v>160</v>
      </c>
      <c r="C474" s="12" t="s">
        <v>161</v>
      </c>
      <c r="D474" s="618" t="s">
        <v>156</v>
      </c>
      <c r="E474" s="720">
        <v>16109.201803951584</v>
      </c>
      <c r="F474" s="720">
        <v>16109.201803951584</v>
      </c>
      <c r="G474" s="720">
        <v>0</v>
      </c>
      <c r="H474" s="720">
        <v>0</v>
      </c>
      <c r="I474" s="643" t="s">
        <v>2002</v>
      </c>
      <c r="K474" s="711"/>
    </row>
    <row r="475" spans="1:11" s="7" customFormat="1" ht="100.5" customHeight="1" outlineLevel="1">
      <c r="A475" s="601" t="s">
        <v>590</v>
      </c>
      <c r="B475" s="12" t="s">
        <v>834</v>
      </c>
      <c r="C475" s="12" t="s">
        <v>162</v>
      </c>
      <c r="D475" s="618" t="s">
        <v>156</v>
      </c>
      <c r="E475" s="720">
        <v>35900.506877377818</v>
      </c>
      <c r="F475" s="720">
        <v>35900.506877377818</v>
      </c>
      <c r="G475" s="720">
        <v>0</v>
      </c>
      <c r="H475" s="720">
        <v>0</v>
      </c>
      <c r="I475" s="643" t="s">
        <v>835</v>
      </c>
      <c r="K475" s="711"/>
    </row>
    <row r="476" spans="1:11" s="7" customFormat="1" ht="378" outlineLevel="1">
      <c r="A476" s="601" t="s">
        <v>591</v>
      </c>
      <c r="B476" s="12" t="s">
        <v>163</v>
      </c>
      <c r="C476" s="12" t="s">
        <v>164</v>
      </c>
      <c r="D476" s="618" t="s">
        <v>156</v>
      </c>
      <c r="E476" s="720">
        <v>24854.197068953872</v>
      </c>
      <c r="F476" s="720">
        <v>24854.197068953872</v>
      </c>
      <c r="G476" s="720">
        <v>0</v>
      </c>
      <c r="H476" s="720">
        <v>0</v>
      </c>
      <c r="I476" s="643" t="s">
        <v>835</v>
      </c>
      <c r="K476" s="711"/>
    </row>
    <row r="477" spans="1:11" s="7" customFormat="1" ht="73.5" customHeight="1" outlineLevel="1">
      <c r="A477" s="601" t="s">
        <v>592</v>
      </c>
      <c r="B477" s="12" t="s">
        <v>50</v>
      </c>
      <c r="C477" s="12" t="s">
        <v>836</v>
      </c>
      <c r="D477" s="618" t="s">
        <v>49</v>
      </c>
      <c r="E477" s="720">
        <v>4456</v>
      </c>
      <c r="F477" s="720">
        <v>4456</v>
      </c>
      <c r="G477" s="720">
        <v>0</v>
      </c>
      <c r="H477" s="720">
        <v>0</v>
      </c>
      <c r="I477" s="643" t="s">
        <v>168</v>
      </c>
      <c r="K477" s="711"/>
    </row>
    <row r="478" spans="1:11" s="7" customFormat="1" ht="64.5" customHeight="1" outlineLevel="1">
      <c r="A478" s="59" t="s">
        <v>165</v>
      </c>
      <c r="B478" s="54"/>
      <c r="C478" s="54"/>
      <c r="D478" s="54"/>
      <c r="E478" s="720"/>
      <c r="F478" s="720"/>
      <c r="G478" s="720"/>
      <c r="H478" s="720"/>
      <c r="I478" s="643" t="s">
        <v>2002</v>
      </c>
      <c r="K478" s="711"/>
    </row>
    <row r="479" spans="1:11" s="7" customFormat="1" ht="33" customHeight="1" outlineLevel="1">
      <c r="A479" s="60" t="s">
        <v>166</v>
      </c>
      <c r="B479" s="55"/>
      <c r="C479" s="55"/>
      <c r="D479" s="55"/>
      <c r="E479" s="720"/>
      <c r="F479" s="720"/>
      <c r="G479" s="720"/>
      <c r="H479" s="720"/>
      <c r="I479" s="643" t="s">
        <v>2002</v>
      </c>
      <c r="K479" s="711"/>
    </row>
    <row r="480" spans="1:11" s="7" customFormat="1" ht="69" customHeight="1" outlineLevel="1">
      <c r="A480" s="601" t="s">
        <v>593</v>
      </c>
      <c r="B480" s="12" t="s">
        <v>169</v>
      </c>
      <c r="C480" s="12" t="s">
        <v>170</v>
      </c>
      <c r="D480" s="618" t="s">
        <v>48</v>
      </c>
      <c r="E480" s="720">
        <v>3733.99</v>
      </c>
      <c r="F480" s="720">
        <v>0</v>
      </c>
      <c r="G480" s="720">
        <v>3733.99</v>
      </c>
      <c r="H480" s="720">
        <v>0</v>
      </c>
      <c r="I480" s="643" t="s">
        <v>2002</v>
      </c>
      <c r="K480" s="711"/>
    </row>
    <row r="481" spans="1:11" s="7" customFormat="1" ht="78.75" customHeight="1" outlineLevel="1">
      <c r="A481" s="601" t="s">
        <v>594</v>
      </c>
      <c r="B481" s="12" t="s">
        <v>171</v>
      </c>
      <c r="C481" s="12" t="s">
        <v>172</v>
      </c>
      <c r="D481" s="618" t="s">
        <v>48</v>
      </c>
      <c r="E481" s="720">
        <v>10935.2</v>
      </c>
      <c r="F481" s="720">
        <v>0</v>
      </c>
      <c r="G481" s="720">
        <v>10935.2</v>
      </c>
      <c r="H481" s="720">
        <v>0</v>
      </c>
      <c r="I481" s="643" t="s">
        <v>2002</v>
      </c>
      <c r="K481" s="711"/>
    </row>
    <row r="482" spans="1:11" s="7" customFormat="1" ht="25.5" customHeight="1" outlineLevel="1">
      <c r="A482" s="601" t="s">
        <v>595</v>
      </c>
      <c r="B482" s="12" t="s">
        <v>173</v>
      </c>
      <c r="C482" s="12" t="s">
        <v>170</v>
      </c>
      <c r="D482" s="618" t="s">
        <v>48</v>
      </c>
      <c r="E482" s="720">
        <v>4939.4398359289689</v>
      </c>
      <c r="F482" s="720">
        <v>0</v>
      </c>
      <c r="G482" s="720">
        <v>4939.4398359289689</v>
      </c>
      <c r="H482" s="720">
        <v>0</v>
      </c>
      <c r="I482" s="643" t="s">
        <v>2002</v>
      </c>
      <c r="K482" s="711"/>
    </row>
    <row r="483" spans="1:11" s="7" customFormat="1" ht="236.25" outlineLevel="1">
      <c r="A483" s="601" t="s">
        <v>596</v>
      </c>
      <c r="B483" s="12" t="s">
        <v>174</v>
      </c>
      <c r="C483" s="12" t="s">
        <v>172</v>
      </c>
      <c r="D483" s="618" t="s">
        <v>48</v>
      </c>
      <c r="E483" s="720">
        <v>12140.651062548322</v>
      </c>
      <c r="F483" s="720">
        <v>0</v>
      </c>
      <c r="G483" s="720">
        <v>12140.651062548322</v>
      </c>
      <c r="H483" s="720">
        <v>0</v>
      </c>
      <c r="I483" s="643" t="s">
        <v>2002</v>
      </c>
      <c r="K483" s="711"/>
    </row>
    <row r="484" spans="1:11" s="7" customFormat="1" ht="110.25" outlineLevel="1">
      <c r="A484" s="601" t="s">
        <v>597</v>
      </c>
      <c r="B484" s="12" t="s">
        <v>152</v>
      </c>
      <c r="C484" s="12" t="s">
        <v>175</v>
      </c>
      <c r="D484" s="618" t="s">
        <v>52</v>
      </c>
      <c r="E484" s="720">
        <v>16565.77</v>
      </c>
      <c r="F484" s="720">
        <v>0</v>
      </c>
      <c r="G484" s="720">
        <v>16565.77</v>
      </c>
      <c r="H484" s="720">
        <v>0</v>
      </c>
      <c r="I484" s="643" t="s">
        <v>2002</v>
      </c>
      <c r="K484" s="711"/>
    </row>
    <row r="485" spans="1:11" s="7" customFormat="1" ht="18.75" outlineLevel="1">
      <c r="A485" s="60" t="s">
        <v>1110</v>
      </c>
      <c r="B485" s="55"/>
      <c r="C485" s="55"/>
      <c r="D485" s="55"/>
      <c r="E485" s="720"/>
      <c r="F485" s="720"/>
      <c r="G485" s="720"/>
      <c r="H485" s="720"/>
      <c r="I485" s="643" t="s">
        <v>2002</v>
      </c>
      <c r="K485" s="711"/>
    </row>
    <row r="486" spans="1:11" s="7" customFormat="1" ht="71.25" customHeight="1" outlineLevel="1">
      <c r="A486" s="601" t="s">
        <v>598</v>
      </c>
      <c r="B486" s="12" t="s">
        <v>51</v>
      </c>
      <c r="C486" s="12" t="s">
        <v>176</v>
      </c>
      <c r="D486" s="618" t="s">
        <v>156</v>
      </c>
      <c r="E486" s="720">
        <v>12269.54</v>
      </c>
      <c r="F486" s="720">
        <v>0</v>
      </c>
      <c r="G486" s="720">
        <v>12269.54</v>
      </c>
      <c r="H486" s="720">
        <v>0</v>
      </c>
      <c r="I486" s="643" t="s">
        <v>2002</v>
      </c>
      <c r="K486" s="711"/>
    </row>
    <row r="487" spans="1:11" s="7" customFormat="1" ht="25.5" customHeight="1" outlineLevel="1">
      <c r="A487" s="601" t="s">
        <v>599</v>
      </c>
      <c r="B487" s="12" t="s">
        <v>1022</v>
      </c>
      <c r="C487" s="12" t="s">
        <v>177</v>
      </c>
      <c r="D487" s="618" t="s">
        <v>156</v>
      </c>
      <c r="E487" s="720">
        <v>3512.13</v>
      </c>
      <c r="F487" s="720">
        <v>0</v>
      </c>
      <c r="G487" s="720">
        <v>3512.13</v>
      </c>
      <c r="H487" s="720">
        <v>0</v>
      </c>
      <c r="I487" s="643" t="s">
        <v>2002</v>
      </c>
      <c r="K487" s="711"/>
    </row>
    <row r="488" spans="1:11" s="7" customFormat="1" ht="18.75" outlineLevel="1">
      <c r="A488" s="60" t="s">
        <v>203</v>
      </c>
      <c r="B488" s="55"/>
      <c r="C488" s="55"/>
      <c r="D488" s="55"/>
      <c r="E488" s="720"/>
      <c r="F488" s="720"/>
      <c r="G488" s="720"/>
      <c r="H488" s="720"/>
      <c r="I488" s="643"/>
      <c r="K488" s="711"/>
    </row>
    <row r="489" spans="1:11" s="7" customFormat="1" ht="110.25" outlineLevel="1">
      <c r="A489" s="52" t="s">
        <v>600</v>
      </c>
      <c r="B489" s="13" t="s">
        <v>8</v>
      </c>
      <c r="C489" s="13" t="s">
        <v>106</v>
      </c>
      <c r="D489" s="634"/>
      <c r="E489" s="720"/>
      <c r="F489" s="720"/>
      <c r="G489" s="720"/>
      <c r="H489" s="720"/>
      <c r="I489" s="643" t="s">
        <v>2002</v>
      </c>
      <c r="K489" s="711"/>
    </row>
    <row r="490" spans="1:11" s="7" customFormat="1" ht="31.5" outlineLevel="1">
      <c r="A490" s="601" t="s">
        <v>914</v>
      </c>
      <c r="B490" s="14" t="s">
        <v>9</v>
      </c>
      <c r="C490" s="12"/>
      <c r="D490" s="618" t="s">
        <v>7</v>
      </c>
      <c r="E490" s="720">
        <v>107706.99</v>
      </c>
      <c r="F490" s="720">
        <v>18310.189999999999</v>
      </c>
      <c r="G490" s="720">
        <v>89396.800000000003</v>
      </c>
      <c r="H490" s="720">
        <v>0</v>
      </c>
      <c r="I490" s="643" t="s">
        <v>2002</v>
      </c>
      <c r="K490" s="711"/>
    </row>
    <row r="491" spans="1:11" s="7" customFormat="1" ht="45.75" customHeight="1" outlineLevel="1">
      <c r="A491" s="601" t="s">
        <v>915</v>
      </c>
      <c r="B491" s="14" t="s">
        <v>10</v>
      </c>
      <c r="C491" s="12"/>
      <c r="D491" s="618" t="s">
        <v>7</v>
      </c>
      <c r="E491" s="720">
        <v>137032.31</v>
      </c>
      <c r="F491" s="720">
        <v>26036.14</v>
      </c>
      <c r="G491" s="720">
        <v>110996.17</v>
      </c>
      <c r="H491" s="720">
        <v>0</v>
      </c>
      <c r="I491" s="643" t="s">
        <v>2002</v>
      </c>
      <c r="K491" s="711"/>
    </row>
    <row r="492" spans="1:11" s="7" customFormat="1" ht="55.5" customHeight="1" outlineLevel="1">
      <c r="A492" s="601" t="s">
        <v>601</v>
      </c>
      <c r="B492" s="12" t="s">
        <v>204</v>
      </c>
      <c r="C492" s="12" t="s">
        <v>837</v>
      </c>
      <c r="D492" s="618" t="s">
        <v>47</v>
      </c>
      <c r="E492" s="720">
        <v>75280.92</v>
      </c>
      <c r="F492" s="720">
        <v>11292.1</v>
      </c>
      <c r="G492" s="720">
        <v>63988.82</v>
      </c>
      <c r="H492" s="720">
        <v>0</v>
      </c>
      <c r="I492" s="643" t="s">
        <v>2002</v>
      </c>
      <c r="K492" s="711"/>
    </row>
    <row r="493" spans="1:11" s="7" customFormat="1" ht="47.25" customHeight="1" outlineLevel="1">
      <c r="A493" s="60" t="s">
        <v>180</v>
      </c>
      <c r="B493" s="55"/>
      <c r="C493" s="55"/>
      <c r="D493" s="55"/>
      <c r="E493" s="720"/>
      <c r="F493" s="720"/>
      <c r="G493" s="720"/>
      <c r="H493" s="720"/>
      <c r="I493" s="643"/>
      <c r="K493" s="711"/>
    </row>
    <row r="494" spans="1:11" s="7" customFormat="1" ht="25.5" customHeight="1" outlineLevel="1">
      <c r="A494" s="52" t="s">
        <v>602</v>
      </c>
      <c r="B494" s="13" t="s">
        <v>182</v>
      </c>
      <c r="C494" s="13" t="s">
        <v>183</v>
      </c>
      <c r="D494" s="620"/>
      <c r="E494" s="720"/>
      <c r="F494" s="720"/>
      <c r="G494" s="720"/>
      <c r="H494" s="720"/>
      <c r="I494" s="643"/>
      <c r="K494" s="711"/>
    </row>
    <row r="495" spans="1:11" s="7" customFormat="1" ht="31.5" outlineLevel="1">
      <c r="A495" s="601" t="s">
        <v>916</v>
      </c>
      <c r="B495" s="12" t="s">
        <v>184</v>
      </c>
      <c r="C495" s="12"/>
      <c r="D495" s="618" t="s">
        <v>7</v>
      </c>
      <c r="E495" s="720">
        <v>109038.46016114592</v>
      </c>
      <c r="F495" s="720">
        <v>16355.713984176547</v>
      </c>
      <c r="G495" s="720">
        <v>92682.746176969376</v>
      </c>
      <c r="H495" s="720">
        <v>0</v>
      </c>
      <c r="I495" s="643" t="s">
        <v>2002</v>
      </c>
      <c r="K495" s="711"/>
    </row>
    <row r="496" spans="1:11" s="7" customFormat="1" ht="31.5" outlineLevel="1">
      <c r="A496" s="601" t="s">
        <v>917</v>
      </c>
      <c r="B496" s="12" t="s">
        <v>185</v>
      </c>
      <c r="C496" s="12"/>
      <c r="D496" s="618" t="s">
        <v>7</v>
      </c>
      <c r="E496" s="720">
        <v>208214.14503133393</v>
      </c>
      <c r="F496" s="720">
        <v>31232.016653201448</v>
      </c>
      <c r="G496" s="720">
        <v>176982.12837813247</v>
      </c>
      <c r="H496" s="720">
        <v>0</v>
      </c>
      <c r="I496" s="643" t="s">
        <v>2002</v>
      </c>
      <c r="K496" s="711"/>
    </row>
    <row r="497" spans="1:11" s="7" customFormat="1" ht="31.5" outlineLevel="1">
      <c r="A497" s="601" t="s">
        <v>918</v>
      </c>
      <c r="B497" s="12" t="s">
        <v>186</v>
      </c>
      <c r="C497" s="12"/>
      <c r="D497" s="618" t="s">
        <v>7</v>
      </c>
      <c r="E497" s="720">
        <v>230131.42345568485</v>
      </c>
      <c r="F497" s="720">
        <v>34519.59735353844</v>
      </c>
      <c r="G497" s="720">
        <v>195611.82610214641</v>
      </c>
      <c r="H497" s="720">
        <v>0</v>
      </c>
      <c r="I497" s="643" t="s">
        <v>2002</v>
      </c>
      <c r="K497" s="711"/>
    </row>
    <row r="498" spans="1:11" s="7" customFormat="1" ht="15.75" customHeight="1" outlineLevel="1">
      <c r="A498" s="601" t="s">
        <v>919</v>
      </c>
      <c r="B498" s="12" t="s">
        <v>187</v>
      </c>
      <c r="C498" s="12"/>
      <c r="D498" s="618" t="s">
        <v>7</v>
      </c>
      <c r="E498" s="720">
        <v>252048.70188003581</v>
      </c>
      <c r="F498" s="720">
        <v>37807.178053875439</v>
      </c>
      <c r="G498" s="720">
        <v>214241.52382616035</v>
      </c>
      <c r="H498" s="720">
        <v>0</v>
      </c>
      <c r="I498" s="643" t="s">
        <v>2002</v>
      </c>
      <c r="K498" s="711"/>
    </row>
    <row r="499" spans="1:11" s="7" customFormat="1" ht="94.5" outlineLevel="1">
      <c r="A499" s="601" t="s">
        <v>603</v>
      </c>
      <c r="B499" s="12" t="s">
        <v>189</v>
      </c>
      <c r="C499" s="12" t="s">
        <v>1087</v>
      </c>
      <c r="D499" s="618" t="s">
        <v>7</v>
      </c>
      <c r="E499" s="720">
        <v>29352.715129811993</v>
      </c>
      <c r="F499" s="720">
        <v>3815.85</v>
      </c>
      <c r="G499" s="720">
        <v>25536.865129811995</v>
      </c>
      <c r="H499" s="720">
        <v>0</v>
      </c>
      <c r="I499" s="643" t="s">
        <v>2002</v>
      </c>
      <c r="K499" s="711"/>
    </row>
    <row r="500" spans="1:11" s="7" customFormat="1" ht="46.5" customHeight="1" outlineLevel="1">
      <c r="A500" s="56" t="s">
        <v>190</v>
      </c>
      <c r="B500" s="57"/>
      <c r="C500" s="57"/>
      <c r="D500" s="57"/>
      <c r="E500" s="720"/>
      <c r="F500" s="720">
        <v>0</v>
      </c>
      <c r="G500" s="720">
        <v>0</v>
      </c>
      <c r="H500" s="720"/>
      <c r="I500" s="643"/>
      <c r="K500" s="711"/>
    </row>
    <row r="501" spans="1:11" s="7" customFormat="1" ht="57" customHeight="1">
      <c r="A501" s="601" t="s">
        <v>604</v>
      </c>
      <c r="B501" s="12" t="s">
        <v>1086</v>
      </c>
      <c r="C501" s="12"/>
      <c r="D501" s="618" t="s">
        <v>48</v>
      </c>
      <c r="E501" s="729" t="s">
        <v>104</v>
      </c>
      <c r="F501" s="720">
        <v>0</v>
      </c>
      <c r="G501" s="729" t="s">
        <v>104</v>
      </c>
      <c r="H501" s="219"/>
      <c r="I501" s="643" t="s">
        <v>2002</v>
      </c>
      <c r="K501" s="711"/>
    </row>
    <row r="502" spans="1:11" s="7" customFormat="1" ht="25.5" customHeight="1" outlineLevel="1">
      <c r="A502" s="52" t="s">
        <v>605</v>
      </c>
      <c r="B502" s="13" t="s">
        <v>192</v>
      </c>
      <c r="C502" s="13" t="s">
        <v>198</v>
      </c>
      <c r="D502" s="620"/>
      <c r="E502" s="720"/>
      <c r="F502" s="720"/>
      <c r="G502" s="720"/>
      <c r="H502" s="720"/>
      <c r="I502" s="643" t="s">
        <v>201</v>
      </c>
      <c r="K502" s="711"/>
    </row>
    <row r="503" spans="1:11" s="7" customFormat="1" outlineLevel="1">
      <c r="A503" s="601" t="s">
        <v>920</v>
      </c>
      <c r="B503" s="12" t="s">
        <v>193</v>
      </c>
      <c r="C503" s="12"/>
      <c r="D503" s="618" t="s">
        <v>199</v>
      </c>
      <c r="E503" s="720">
        <v>8284.7312444046547</v>
      </c>
      <c r="F503" s="720">
        <v>0</v>
      </c>
      <c r="G503" s="720">
        <v>8284.7312444046547</v>
      </c>
      <c r="H503" s="720">
        <v>0</v>
      </c>
      <c r="I503" s="643" t="s">
        <v>2002</v>
      </c>
      <c r="K503" s="711"/>
    </row>
    <row r="504" spans="1:11" s="7" customFormat="1" outlineLevel="1">
      <c r="A504" s="601" t="s">
        <v>921</v>
      </c>
      <c r="B504" s="12" t="s">
        <v>194</v>
      </c>
      <c r="C504" s="12"/>
      <c r="D504" s="618" t="s">
        <v>199</v>
      </c>
      <c r="E504" s="720">
        <v>11046.308325872873</v>
      </c>
      <c r="F504" s="720">
        <v>0</v>
      </c>
      <c r="G504" s="720">
        <v>11046.308325872873</v>
      </c>
      <c r="H504" s="720">
        <v>0</v>
      </c>
      <c r="I504" s="643" t="s">
        <v>2002</v>
      </c>
      <c r="K504" s="711"/>
    </row>
    <row r="505" spans="1:11" s="7" customFormat="1" ht="25.5" customHeight="1" outlineLevel="1">
      <c r="A505" s="601" t="s">
        <v>922</v>
      </c>
      <c r="B505" s="12" t="s">
        <v>195</v>
      </c>
      <c r="C505" s="12"/>
      <c r="D505" s="618" t="s">
        <v>199</v>
      </c>
      <c r="E505" s="720">
        <v>22092.616651745746</v>
      </c>
      <c r="F505" s="720">
        <v>0</v>
      </c>
      <c r="G505" s="720">
        <v>22092.616651745746</v>
      </c>
      <c r="H505" s="720">
        <v>0</v>
      </c>
      <c r="I505" s="643" t="s">
        <v>2002</v>
      </c>
      <c r="K505" s="711"/>
    </row>
    <row r="506" spans="1:11" s="7" customFormat="1" ht="31.5" outlineLevel="1">
      <c r="A506" s="638" t="s">
        <v>606</v>
      </c>
      <c r="B506" s="624" t="s">
        <v>197</v>
      </c>
      <c r="C506" s="624" t="s">
        <v>200</v>
      </c>
      <c r="D506" s="625" t="s">
        <v>199</v>
      </c>
      <c r="E506" s="720">
        <v>3486.13</v>
      </c>
      <c r="F506" s="720">
        <v>0</v>
      </c>
      <c r="G506" s="720">
        <v>3486.13</v>
      </c>
      <c r="H506" s="720">
        <v>0</v>
      </c>
      <c r="I506" s="643"/>
      <c r="K506" s="711"/>
    </row>
    <row r="507" spans="1:11" s="7" customFormat="1" ht="18.75" outlineLevel="1">
      <c r="A507" s="766" t="s">
        <v>1384</v>
      </c>
      <c r="B507" s="766"/>
      <c r="C507" s="766"/>
      <c r="D507" s="717"/>
      <c r="E507" s="720"/>
      <c r="F507" s="720"/>
      <c r="G507" s="720"/>
      <c r="H507" s="720"/>
      <c r="I507" s="643" t="s">
        <v>2002</v>
      </c>
      <c r="K507" s="711"/>
    </row>
    <row r="508" spans="1:11" s="7" customFormat="1" ht="43.5" customHeight="1" outlineLevel="1">
      <c r="A508" s="775" t="s">
        <v>208</v>
      </c>
      <c r="B508" s="776"/>
      <c r="C508" s="776"/>
      <c r="D508" s="635"/>
      <c r="E508" s="720"/>
      <c r="F508" s="720"/>
      <c r="G508" s="720"/>
      <c r="H508" s="720"/>
      <c r="I508" s="643" t="s">
        <v>913</v>
      </c>
      <c r="K508" s="711"/>
    </row>
    <row r="509" spans="1:11" s="7" customFormat="1" ht="47.25" outlineLevel="1">
      <c r="A509" s="601" t="s">
        <v>607</v>
      </c>
      <c r="B509" s="12" t="s">
        <v>209</v>
      </c>
      <c r="C509" s="12" t="s">
        <v>210</v>
      </c>
      <c r="D509" s="618" t="s">
        <v>211</v>
      </c>
      <c r="E509" s="720">
        <v>606.5440488984417</v>
      </c>
      <c r="F509" s="720">
        <v>606.5440488984417</v>
      </c>
      <c r="G509" s="720">
        <v>0</v>
      </c>
      <c r="H509" s="720"/>
      <c r="I509" s="643" t="s">
        <v>852</v>
      </c>
      <c r="K509" s="711"/>
    </row>
    <row r="510" spans="1:11" s="7" customFormat="1" ht="78.75" outlineLevel="1">
      <c r="A510" s="601" t="s">
        <v>608</v>
      </c>
      <c r="B510" s="12" t="s">
        <v>212</v>
      </c>
      <c r="C510" s="12" t="s">
        <v>213</v>
      </c>
      <c r="D510" s="618" t="s">
        <v>214</v>
      </c>
      <c r="E510" s="720">
        <v>3148.0834841483074</v>
      </c>
      <c r="F510" s="720">
        <v>3148.0834841483074</v>
      </c>
      <c r="G510" s="720">
        <v>0</v>
      </c>
      <c r="H510" s="720">
        <v>0</v>
      </c>
      <c r="I510" s="643" t="s">
        <v>852</v>
      </c>
      <c r="K510" s="711"/>
    </row>
    <row r="511" spans="1:11" s="7" customFormat="1" ht="18.75" outlineLevel="1">
      <c r="A511" s="60" t="s">
        <v>215</v>
      </c>
      <c r="B511" s="174"/>
      <c r="C511" s="174"/>
      <c r="D511" s="174"/>
      <c r="E511" s="720"/>
      <c r="F511" s="720"/>
      <c r="G511" s="720"/>
      <c r="H511" s="720"/>
      <c r="I511" s="643" t="s">
        <v>2002</v>
      </c>
      <c r="K511" s="711"/>
    </row>
    <row r="512" spans="1:11" s="7" customFormat="1" ht="63" outlineLevel="1">
      <c r="A512" s="601" t="s">
        <v>806</v>
      </c>
      <c r="B512" s="12" t="s">
        <v>991</v>
      </c>
      <c r="C512" s="12" t="s">
        <v>2134</v>
      </c>
      <c r="D512" s="618" t="s">
        <v>109</v>
      </c>
      <c r="E512" s="720">
        <v>238.35</v>
      </c>
      <c r="F512" s="720">
        <v>0</v>
      </c>
      <c r="G512" s="720">
        <v>238.35</v>
      </c>
      <c r="H512" s="720"/>
      <c r="I512" s="643" t="s">
        <v>2014</v>
      </c>
      <c r="K512" s="711"/>
    </row>
    <row r="513" spans="1:11" s="7" customFormat="1" ht="60.6" customHeight="1" outlineLevel="1">
      <c r="A513" s="601" t="s">
        <v>807</v>
      </c>
      <c r="B513" s="12" t="s">
        <v>216</v>
      </c>
      <c r="C513" s="12" t="s">
        <v>2135</v>
      </c>
      <c r="D513" s="618" t="s">
        <v>109</v>
      </c>
      <c r="E513" s="720">
        <v>399.7</v>
      </c>
      <c r="F513" s="720">
        <v>0</v>
      </c>
      <c r="G513" s="720">
        <v>399.7</v>
      </c>
      <c r="H513" s="720">
        <v>270.77999999999997</v>
      </c>
      <c r="I513" s="643" t="s">
        <v>2014</v>
      </c>
      <c r="K513" s="711"/>
    </row>
    <row r="514" spans="1:11" s="7" customFormat="1" ht="72.75" customHeight="1" outlineLevel="1">
      <c r="A514" s="601" t="s">
        <v>808</v>
      </c>
      <c r="B514" s="708" t="s">
        <v>970</v>
      </c>
      <c r="C514" s="12" t="s">
        <v>2135</v>
      </c>
      <c r="D514" s="629" t="s">
        <v>109</v>
      </c>
      <c r="E514" s="720">
        <v>883.51957236162286</v>
      </c>
      <c r="F514" s="720">
        <v>0</v>
      </c>
      <c r="G514" s="720">
        <v>883.51957236162286</v>
      </c>
      <c r="H514" s="720">
        <v>654.59</v>
      </c>
      <c r="I514" s="643" t="s">
        <v>2014</v>
      </c>
      <c r="K514" s="711"/>
    </row>
    <row r="515" spans="1:11" s="7" customFormat="1" ht="26.25" customHeight="1" outlineLevel="1">
      <c r="A515" s="601" t="s">
        <v>809</v>
      </c>
      <c r="B515" s="12" t="s">
        <v>217</v>
      </c>
      <c r="C515" s="12" t="s">
        <v>218</v>
      </c>
      <c r="D515" s="618" t="s">
        <v>109</v>
      </c>
      <c r="E515" s="720">
        <v>21.308156152606124</v>
      </c>
      <c r="F515" s="720">
        <v>0</v>
      </c>
      <c r="G515" s="720">
        <v>21.308156152606124</v>
      </c>
      <c r="H515" s="720">
        <v>0</v>
      </c>
      <c r="I515" s="643" t="s">
        <v>852</v>
      </c>
      <c r="K515" s="711"/>
    </row>
    <row r="516" spans="1:11" s="7" customFormat="1" ht="47.25" outlineLevel="1">
      <c r="A516" s="601" t="s">
        <v>810</v>
      </c>
      <c r="B516" s="12" t="s">
        <v>219</v>
      </c>
      <c r="C516" s="12" t="s">
        <v>2136</v>
      </c>
      <c r="D516" s="618" t="s">
        <v>109</v>
      </c>
      <c r="E516" s="721">
        <v>579.01</v>
      </c>
      <c r="F516" s="720">
        <v>0</v>
      </c>
      <c r="G516" s="720">
        <v>579.01</v>
      </c>
      <c r="H516" s="720">
        <v>406.43</v>
      </c>
      <c r="I516" s="643" t="s">
        <v>2014</v>
      </c>
      <c r="K516" s="711"/>
    </row>
    <row r="517" spans="1:11" s="7" customFormat="1" ht="49.5" customHeight="1" outlineLevel="1">
      <c r="A517" s="601" t="s">
        <v>811</v>
      </c>
      <c r="B517" s="12" t="s">
        <v>220</v>
      </c>
      <c r="C517" s="12" t="s">
        <v>2137</v>
      </c>
      <c r="D517" s="618" t="s">
        <v>109</v>
      </c>
      <c r="E517" s="721">
        <v>78.8</v>
      </c>
      <c r="F517" s="720">
        <v>0</v>
      </c>
      <c r="G517" s="720">
        <v>78.8</v>
      </c>
      <c r="H517" s="720"/>
      <c r="I517" s="643" t="s">
        <v>2014</v>
      </c>
      <c r="K517" s="711"/>
    </row>
    <row r="518" spans="1:11" s="7" customFormat="1" ht="31.5" outlineLevel="1">
      <c r="A518" s="601" t="s">
        <v>812</v>
      </c>
      <c r="B518" s="12" t="s">
        <v>221</v>
      </c>
      <c r="C518" s="12" t="s">
        <v>222</v>
      </c>
      <c r="D518" s="618" t="s">
        <v>109</v>
      </c>
      <c r="E518" s="721">
        <v>28.970269908651265</v>
      </c>
      <c r="F518" s="720">
        <v>0</v>
      </c>
      <c r="G518" s="720">
        <v>28.970269908651265</v>
      </c>
      <c r="H518" s="720">
        <v>0</v>
      </c>
      <c r="I518" s="643" t="s">
        <v>852</v>
      </c>
      <c r="K518" s="711"/>
    </row>
    <row r="519" spans="1:11" s="7" customFormat="1" ht="78.75" customHeight="1" outlineLevel="1">
      <c r="A519" s="601" t="s">
        <v>813</v>
      </c>
      <c r="B519" s="12" t="s">
        <v>223</v>
      </c>
      <c r="C519" s="12" t="s">
        <v>2138</v>
      </c>
      <c r="D519" s="618" t="s">
        <v>109</v>
      </c>
      <c r="E519" s="721">
        <v>552.23</v>
      </c>
      <c r="F519" s="720">
        <v>0</v>
      </c>
      <c r="G519" s="720">
        <v>552.23</v>
      </c>
      <c r="H519" s="720">
        <v>329.78</v>
      </c>
      <c r="I519" s="643" t="s">
        <v>2015</v>
      </c>
      <c r="K519" s="711"/>
    </row>
    <row r="520" spans="1:11" s="7" customFormat="1" ht="78.75" customHeight="1" outlineLevel="1">
      <c r="A520" s="601" t="s">
        <v>993</v>
      </c>
      <c r="B520" s="12" t="s">
        <v>226</v>
      </c>
      <c r="C520" s="12" t="s">
        <v>225</v>
      </c>
      <c r="D520" s="618" t="s">
        <v>109</v>
      </c>
      <c r="E520" s="721">
        <v>1102.47</v>
      </c>
      <c r="F520" s="720">
        <v>0</v>
      </c>
      <c r="G520" s="720">
        <v>1102.47</v>
      </c>
      <c r="H520" s="720">
        <v>741.04</v>
      </c>
      <c r="I520" s="643" t="s">
        <v>2015</v>
      </c>
      <c r="K520" s="711"/>
    </row>
    <row r="521" spans="1:11" s="7" customFormat="1" ht="18.75" outlineLevel="1">
      <c r="A521" s="777" t="s">
        <v>227</v>
      </c>
      <c r="B521" s="778"/>
      <c r="C521" s="778"/>
      <c r="D521" s="636"/>
      <c r="E521" s="721"/>
      <c r="F521" s="720"/>
      <c r="G521" s="720"/>
      <c r="H521" s="720"/>
      <c r="I521" s="643" t="s">
        <v>2002</v>
      </c>
      <c r="K521" s="711"/>
    </row>
    <row r="522" spans="1:11" s="7" customFormat="1" ht="78.75" outlineLevel="1">
      <c r="A522" s="123" t="s">
        <v>814</v>
      </c>
      <c r="B522" s="15" t="s">
        <v>1111</v>
      </c>
      <c r="C522" s="15" t="s">
        <v>939</v>
      </c>
      <c r="D522" s="629" t="s">
        <v>109</v>
      </c>
      <c r="E522" s="721">
        <v>59.081705695862439</v>
      </c>
      <c r="F522" s="720">
        <v>0</v>
      </c>
      <c r="G522" s="720">
        <v>59.081705695862439</v>
      </c>
      <c r="H522" s="720">
        <v>21.83</v>
      </c>
      <c r="I522" s="643" t="s">
        <v>852</v>
      </c>
      <c r="K522" s="711"/>
    </row>
    <row r="523" spans="1:11" s="7" customFormat="1" ht="31.5" outlineLevel="1">
      <c r="A523" s="123" t="s">
        <v>815</v>
      </c>
      <c r="B523" s="15" t="s">
        <v>228</v>
      </c>
      <c r="C523" s="15" t="s">
        <v>222</v>
      </c>
      <c r="D523" s="629" t="s">
        <v>109</v>
      </c>
      <c r="E523" s="721">
        <v>19.917659914024718</v>
      </c>
      <c r="F523" s="720">
        <v>0</v>
      </c>
      <c r="G523" s="720">
        <v>19.917659914024718</v>
      </c>
      <c r="H523" s="720">
        <v>0</v>
      </c>
      <c r="I523" s="643" t="s">
        <v>852</v>
      </c>
      <c r="K523" s="711"/>
    </row>
    <row r="524" spans="1:11" s="7" customFormat="1" ht="126" outlineLevel="1">
      <c r="A524" s="123" t="s">
        <v>816</v>
      </c>
      <c r="B524" s="15" t="s">
        <v>935</v>
      </c>
      <c r="C524" s="15" t="s">
        <v>940</v>
      </c>
      <c r="D524" s="629" t="s">
        <v>109</v>
      </c>
      <c r="E524" s="721">
        <v>93.220785760343901</v>
      </c>
      <c r="F524" s="720">
        <v>0</v>
      </c>
      <c r="G524" s="720">
        <v>93.220785760343901</v>
      </c>
      <c r="H524" s="720">
        <v>43.47</v>
      </c>
      <c r="I524" s="643" t="s">
        <v>852</v>
      </c>
      <c r="K524" s="711"/>
    </row>
    <row r="525" spans="1:11" s="7" customFormat="1" ht="126" outlineLevel="1">
      <c r="A525" s="123" t="s">
        <v>817</v>
      </c>
      <c r="B525" s="15" t="s">
        <v>936</v>
      </c>
      <c r="C525" s="15" t="s">
        <v>941</v>
      </c>
      <c r="D525" s="629" t="s">
        <v>109</v>
      </c>
      <c r="E525" s="721">
        <v>175.48</v>
      </c>
      <c r="F525" s="720">
        <v>0</v>
      </c>
      <c r="G525" s="720">
        <v>175.48</v>
      </c>
      <c r="H525" s="720"/>
      <c r="I525" s="643" t="s">
        <v>852</v>
      </c>
      <c r="K525" s="711"/>
    </row>
    <row r="526" spans="1:11" s="7" customFormat="1" ht="126" outlineLevel="1">
      <c r="A526" s="123" t="s">
        <v>818</v>
      </c>
      <c r="B526" s="708" t="s">
        <v>981</v>
      </c>
      <c r="C526" s="15" t="s">
        <v>940</v>
      </c>
      <c r="D526" s="629" t="s">
        <v>109</v>
      </c>
      <c r="E526" s="721">
        <v>309.94333333333333</v>
      </c>
      <c r="F526" s="720">
        <v>0</v>
      </c>
      <c r="G526" s="720">
        <v>309.94333333333333</v>
      </c>
      <c r="H526" s="720"/>
      <c r="I526" s="643" t="s">
        <v>852</v>
      </c>
      <c r="K526" s="711"/>
    </row>
    <row r="527" spans="1:11" s="7" customFormat="1" ht="126" outlineLevel="1">
      <c r="A527" s="123" t="s">
        <v>819</v>
      </c>
      <c r="B527" s="708" t="s">
        <v>982</v>
      </c>
      <c r="C527" s="15" t="s">
        <v>940</v>
      </c>
      <c r="D527" s="629" t="s">
        <v>109</v>
      </c>
      <c r="E527" s="721">
        <v>478.51000000000005</v>
      </c>
      <c r="F527" s="720">
        <v>0</v>
      </c>
      <c r="G527" s="720">
        <v>478.51000000000005</v>
      </c>
      <c r="H527" s="720">
        <v>285.36</v>
      </c>
      <c r="I527" s="643" t="s">
        <v>852</v>
      </c>
      <c r="K527" s="711"/>
    </row>
    <row r="528" spans="1:11" s="7" customFormat="1" ht="126" outlineLevel="1">
      <c r="A528" s="123" t="s">
        <v>820</v>
      </c>
      <c r="B528" s="708" t="s">
        <v>983</v>
      </c>
      <c r="C528" s="15" t="s">
        <v>940</v>
      </c>
      <c r="D528" s="629" t="s">
        <v>109</v>
      </c>
      <c r="E528" s="721">
        <v>936.40666666666664</v>
      </c>
      <c r="F528" s="720">
        <v>0</v>
      </c>
      <c r="G528" s="720">
        <v>936.40666666666664</v>
      </c>
      <c r="H528" s="720"/>
      <c r="I528" s="643" t="s">
        <v>852</v>
      </c>
      <c r="K528" s="711"/>
    </row>
    <row r="529" spans="1:11" s="7" customFormat="1" ht="52.15" customHeight="1" outlineLevel="1">
      <c r="A529" s="123" t="s">
        <v>821</v>
      </c>
      <c r="B529" s="708" t="s">
        <v>984</v>
      </c>
      <c r="C529" s="15" t="s">
        <v>940</v>
      </c>
      <c r="D529" s="629" t="s">
        <v>109</v>
      </c>
      <c r="E529" s="721">
        <v>1844.2066666666667</v>
      </c>
      <c r="F529" s="720">
        <v>0</v>
      </c>
      <c r="G529" s="720">
        <v>1844.2066666666667</v>
      </c>
      <c r="H529" s="720">
        <v>1215.31</v>
      </c>
      <c r="I529" s="643" t="s">
        <v>852</v>
      </c>
      <c r="K529" s="711"/>
    </row>
    <row r="530" spans="1:11" s="7" customFormat="1" ht="54" customHeight="1" outlineLevel="1">
      <c r="A530" s="123" t="s">
        <v>822</v>
      </c>
      <c r="B530" s="708" t="s">
        <v>985</v>
      </c>
      <c r="C530" s="15" t="s">
        <v>940</v>
      </c>
      <c r="D530" s="629" t="s">
        <v>109</v>
      </c>
      <c r="E530" s="721">
        <v>2353.1333333333332</v>
      </c>
      <c r="F530" s="720">
        <v>0</v>
      </c>
      <c r="G530" s="720">
        <v>2353.1333333333332</v>
      </c>
      <c r="H530" s="720">
        <v>1559.26</v>
      </c>
      <c r="I530" s="643" t="s">
        <v>852</v>
      </c>
      <c r="K530" s="711"/>
    </row>
    <row r="531" spans="1:11" s="7" customFormat="1" ht="47.25" outlineLevel="1">
      <c r="A531" s="123" t="s">
        <v>994</v>
      </c>
      <c r="B531" s="15" t="s">
        <v>229</v>
      </c>
      <c r="C531" s="15" t="s">
        <v>222</v>
      </c>
      <c r="D531" s="629" t="s">
        <v>109</v>
      </c>
      <c r="E531" s="721">
        <v>19.917659914024718</v>
      </c>
      <c r="F531" s="720">
        <v>0</v>
      </c>
      <c r="G531" s="720">
        <v>19.917659914024718</v>
      </c>
      <c r="H531" s="720">
        <v>0</v>
      </c>
      <c r="I531" s="643" t="s">
        <v>852</v>
      </c>
      <c r="K531" s="711"/>
    </row>
    <row r="532" spans="1:11" s="7" customFormat="1" ht="31.5" outlineLevel="1">
      <c r="A532" s="123" t="s">
        <v>995</v>
      </c>
      <c r="B532" s="15" t="s">
        <v>230</v>
      </c>
      <c r="C532" s="15" t="s">
        <v>231</v>
      </c>
      <c r="D532" s="629" t="s">
        <v>232</v>
      </c>
      <c r="E532" s="721">
        <v>54.286891080064485</v>
      </c>
      <c r="F532" s="720">
        <v>0</v>
      </c>
      <c r="G532" s="720">
        <v>54.286891080064485</v>
      </c>
      <c r="H532" s="720">
        <v>0</v>
      </c>
      <c r="I532" s="643" t="s">
        <v>852</v>
      </c>
      <c r="K532" s="711"/>
    </row>
    <row r="533" spans="1:11" s="7" customFormat="1" ht="78.75" outlineLevel="1">
      <c r="A533" s="123" t="s">
        <v>996</v>
      </c>
      <c r="B533" s="15" t="s">
        <v>937</v>
      </c>
      <c r="C533" s="15" t="s">
        <v>934</v>
      </c>
      <c r="D533" s="629" t="s">
        <v>233</v>
      </c>
      <c r="E533" s="721">
        <v>76.908826437399256</v>
      </c>
      <c r="F533" s="720">
        <v>0</v>
      </c>
      <c r="G533" s="720">
        <v>76.908826437399256</v>
      </c>
      <c r="H533" s="720">
        <v>21.83</v>
      </c>
      <c r="I533" s="643" t="s">
        <v>852</v>
      </c>
      <c r="K533" s="711"/>
    </row>
    <row r="534" spans="1:11" s="7" customFormat="1" ht="60" customHeight="1" outlineLevel="1">
      <c r="A534" s="123" t="s">
        <v>997</v>
      </c>
      <c r="B534" s="15" t="s">
        <v>938</v>
      </c>
      <c r="C534" s="15" t="s">
        <v>942</v>
      </c>
      <c r="D534" s="629" t="s">
        <v>233</v>
      </c>
      <c r="E534" s="721">
        <v>71.452327404621172</v>
      </c>
      <c r="F534" s="720">
        <v>0</v>
      </c>
      <c r="G534" s="720">
        <v>71.452327404621172</v>
      </c>
      <c r="H534" s="720"/>
      <c r="I534" s="643" t="s">
        <v>852</v>
      </c>
      <c r="K534" s="711"/>
    </row>
    <row r="535" spans="1:11" s="7" customFormat="1" ht="94.5" outlineLevel="1">
      <c r="A535" s="123" t="s">
        <v>998</v>
      </c>
      <c r="B535" s="15" t="s">
        <v>943</v>
      </c>
      <c r="C535" s="15" t="s">
        <v>944</v>
      </c>
      <c r="D535" s="629" t="s">
        <v>233</v>
      </c>
      <c r="E535" s="721">
        <v>78.021223428264392</v>
      </c>
      <c r="F535" s="720">
        <v>0</v>
      </c>
      <c r="G535" s="720">
        <v>78.021223428264392</v>
      </c>
      <c r="H535" s="720">
        <v>28.23</v>
      </c>
      <c r="I535" s="643" t="s">
        <v>852</v>
      </c>
      <c r="K535" s="711"/>
    </row>
    <row r="536" spans="1:11" s="7" customFormat="1" ht="18.75" outlineLevel="1">
      <c r="A536" s="777" t="s">
        <v>234</v>
      </c>
      <c r="B536" s="778"/>
      <c r="C536" s="778"/>
      <c r="D536" s="636"/>
      <c r="E536" s="721"/>
      <c r="F536" s="720"/>
      <c r="G536" s="720">
        <v>0</v>
      </c>
      <c r="H536" s="720"/>
      <c r="I536" s="643"/>
      <c r="K536" s="711"/>
    </row>
    <row r="537" spans="1:11" s="7" customFormat="1" ht="110.25" outlineLevel="1">
      <c r="A537" s="779" t="s">
        <v>823</v>
      </c>
      <c r="B537" s="600" t="s">
        <v>235</v>
      </c>
      <c r="C537" s="600" t="s">
        <v>236</v>
      </c>
      <c r="D537" s="618" t="s">
        <v>1</v>
      </c>
      <c r="E537" s="721">
        <v>410.73</v>
      </c>
      <c r="F537" s="720">
        <v>0</v>
      </c>
      <c r="G537" s="720">
        <v>410.73</v>
      </c>
      <c r="H537" s="720">
        <v>210.06</v>
      </c>
      <c r="I537" s="643" t="s">
        <v>2014</v>
      </c>
      <c r="K537" s="711"/>
    </row>
    <row r="538" spans="1:11" s="7" customFormat="1" ht="78.75" outlineLevel="1">
      <c r="A538" s="780"/>
      <c r="B538" s="600" t="s">
        <v>237</v>
      </c>
      <c r="C538" s="600" t="s">
        <v>886</v>
      </c>
      <c r="D538" s="618" t="s">
        <v>1</v>
      </c>
      <c r="E538" s="721">
        <v>516.96</v>
      </c>
      <c r="F538" s="720">
        <v>0</v>
      </c>
      <c r="G538" s="720">
        <v>516.96</v>
      </c>
      <c r="H538" s="720">
        <v>293.98</v>
      </c>
      <c r="I538" s="643" t="s">
        <v>2014</v>
      </c>
      <c r="K538" s="711"/>
    </row>
    <row r="539" spans="1:11" s="7" customFormat="1" ht="71.25" customHeight="1" outlineLevel="1">
      <c r="A539" s="781"/>
      <c r="B539" s="600" t="s">
        <v>238</v>
      </c>
      <c r="C539" s="600" t="s">
        <v>239</v>
      </c>
      <c r="D539" s="618" t="s">
        <v>1</v>
      </c>
      <c r="E539" s="721">
        <v>384.4</v>
      </c>
      <c r="F539" s="720">
        <v>0</v>
      </c>
      <c r="G539" s="720">
        <v>384.4</v>
      </c>
      <c r="H539" s="720">
        <v>189.26</v>
      </c>
      <c r="I539" s="643" t="s">
        <v>2014</v>
      </c>
      <c r="K539" s="711"/>
    </row>
    <row r="540" spans="1:11" s="7" customFormat="1" ht="27.75" customHeight="1" outlineLevel="1">
      <c r="A540" s="601" t="s">
        <v>824</v>
      </c>
      <c r="B540" s="600" t="s">
        <v>240</v>
      </c>
      <c r="C540" s="600" t="s">
        <v>241</v>
      </c>
      <c r="D540" s="618" t="s">
        <v>1</v>
      </c>
      <c r="E540" s="721">
        <v>9.0046618484685652</v>
      </c>
      <c r="F540" s="720">
        <v>0</v>
      </c>
      <c r="G540" s="720">
        <v>9.0046618484685652</v>
      </c>
      <c r="H540" s="720">
        <v>0</v>
      </c>
      <c r="I540" s="643" t="s">
        <v>2002</v>
      </c>
      <c r="K540" s="711"/>
    </row>
    <row r="541" spans="1:11" s="7" customFormat="1" ht="43.5" customHeight="1" outlineLevel="1">
      <c r="A541" s="601" t="s">
        <v>825</v>
      </c>
      <c r="B541" s="600" t="s">
        <v>242</v>
      </c>
      <c r="C541" s="600" t="s">
        <v>243</v>
      </c>
      <c r="D541" s="618" t="s">
        <v>1</v>
      </c>
      <c r="E541" s="721">
        <v>13.45</v>
      </c>
      <c r="F541" s="720">
        <v>0</v>
      </c>
      <c r="G541" s="720">
        <v>13.45</v>
      </c>
      <c r="H541" s="720">
        <v>8.07</v>
      </c>
      <c r="I541" s="643" t="s">
        <v>2016</v>
      </c>
      <c r="K541" s="711"/>
    </row>
    <row r="542" spans="1:11" s="7" customFormat="1" ht="43.5" customHeight="1" outlineLevel="1">
      <c r="A542" s="601" t="s">
        <v>826</v>
      </c>
      <c r="B542" s="600" t="s">
        <v>244</v>
      </c>
      <c r="C542" s="600" t="s">
        <v>245</v>
      </c>
      <c r="D542" s="618" t="s">
        <v>1</v>
      </c>
      <c r="E542" s="721">
        <v>27.05</v>
      </c>
      <c r="F542" s="720">
        <v>0</v>
      </c>
      <c r="G542" s="720">
        <v>27.05</v>
      </c>
      <c r="H542" s="720">
        <v>16.72</v>
      </c>
      <c r="I542" s="643" t="s">
        <v>2016</v>
      </c>
      <c r="K542" s="711"/>
    </row>
    <row r="543" spans="1:11" s="7" customFormat="1" ht="49.5" customHeight="1" outlineLevel="1">
      <c r="A543" s="777" t="s">
        <v>246</v>
      </c>
      <c r="B543" s="778"/>
      <c r="C543" s="778"/>
      <c r="D543" s="636"/>
      <c r="E543" s="721"/>
      <c r="F543" s="720"/>
      <c r="G543" s="720"/>
      <c r="H543" s="720"/>
      <c r="I543" s="643"/>
      <c r="K543" s="711"/>
    </row>
    <row r="544" spans="1:11" s="7" customFormat="1" ht="39" customHeight="1" outlineLevel="1">
      <c r="A544" s="601" t="s">
        <v>999</v>
      </c>
      <c r="B544" s="12" t="s">
        <v>247</v>
      </c>
      <c r="C544" s="12" t="s">
        <v>248</v>
      </c>
      <c r="D544" s="618" t="s">
        <v>1</v>
      </c>
      <c r="E544" s="721">
        <v>361.34681907576572</v>
      </c>
      <c r="F544" s="720">
        <v>0</v>
      </c>
      <c r="G544" s="720">
        <v>361.34681907576572</v>
      </c>
      <c r="H544" s="720">
        <v>207.3</v>
      </c>
      <c r="I544" s="643" t="s">
        <v>2014</v>
      </c>
      <c r="K544" s="711"/>
    </row>
    <row r="545" spans="1:11" s="7" customFormat="1" ht="60" customHeight="1" outlineLevel="1">
      <c r="A545" s="601" t="s">
        <v>1000</v>
      </c>
      <c r="B545" s="12" t="s">
        <v>971</v>
      </c>
      <c r="C545" s="12" t="s">
        <v>972</v>
      </c>
      <c r="D545" s="629" t="s">
        <v>1</v>
      </c>
      <c r="E545" s="721">
        <v>728.81999999999994</v>
      </c>
      <c r="F545" s="720">
        <v>0</v>
      </c>
      <c r="G545" s="720">
        <v>728.81999999999994</v>
      </c>
      <c r="H545" s="720">
        <v>441.85</v>
      </c>
      <c r="I545" s="643" t="s">
        <v>1751</v>
      </c>
      <c r="K545" s="711"/>
    </row>
    <row r="546" spans="1:11" s="7" customFormat="1" ht="78.75" outlineLevel="1">
      <c r="A546" s="601" t="s">
        <v>1001</v>
      </c>
      <c r="B546" s="12" t="s">
        <v>973</v>
      </c>
      <c r="C546" s="12" t="s">
        <v>974</v>
      </c>
      <c r="D546" s="629" t="s">
        <v>1</v>
      </c>
      <c r="E546" s="721">
        <v>780.62563483735573</v>
      </c>
      <c r="F546" s="720">
        <v>0</v>
      </c>
      <c r="G546" s="720">
        <v>780.62563483735573</v>
      </c>
      <c r="H546" s="720">
        <v>482.78</v>
      </c>
      <c r="I546" s="643" t="s">
        <v>1751</v>
      </c>
      <c r="K546" s="711"/>
    </row>
    <row r="547" spans="1:11" s="7" customFormat="1" ht="63" outlineLevel="1">
      <c r="A547" s="601" t="s">
        <v>610</v>
      </c>
      <c r="B547" s="12" t="s">
        <v>975</v>
      </c>
      <c r="C547" s="12" t="s">
        <v>976</v>
      </c>
      <c r="D547" s="629" t="s">
        <v>1</v>
      </c>
      <c r="E547" s="721">
        <v>2481.4507623318386</v>
      </c>
      <c r="F547" s="720">
        <v>0</v>
      </c>
      <c r="G547" s="720">
        <v>2481.4507623318386</v>
      </c>
      <c r="H547" s="720">
        <v>1826.43</v>
      </c>
      <c r="I547" s="643" t="s">
        <v>1751</v>
      </c>
      <c r="K547" s="711"/>
    </row>
    <row r="548" spans="1:11" s="7" customFormat="1" ht="54.75" customHeight="1" outlineLevel="1">
      <c r="A548" s="601" t="s">
        <v>611</v>
      </c>
      <c r="B548" s="12" t="s">
        <v>977</v>
      </c>
      <c r="C548" s="12" t="s">
        <v>978</v>
      </c>
      <c r="D548" s="629" t="s">
        <v>1</v>
      </c>
      <c r="E548" s="721">
        <v>2986.3138833420917</v>
      </c>
      <c r="F548" s="720">
        <v>0</v>
      </c>
      <c r="G548" s="720">
        <v>2986.3138833420917</v>
      </c>
      <c r="H548" s="720"/>
      <c r="I548" s="643" t="s">
        <v>1751</v>
      </c>
      <c r="K548" s="711"/>
    </row>
    <row r="549" spans="1:11" s="7" customFormat="1" ht="43.5" customHeight="1" outlineLevel="1">
      <c r="A549" s="601" t="s">
        <v>612</v>
      </c>
      <c r="B549" s="12" t="s">
        <v>992</v>
      </c>
      <c r="C549" s="12" t="s">
        <v>249</v>
      </c>
      <c r="D549" s="618" t="s">
        <v>1</v>
      </c>
      <c r="E549" s="721">
        <v>1212.8399999999999</v>
      </c>
      <c r="F549" s="720">
        <v>0</v>
      </c>
      <c r="G549" s="720">
        <v>1212.8399999999999</v>
      </c>
      <c r="H549" s="720">
        <v>842.22</v>
      </c>
      <c r="I549" s="643" t="s">
        <v>1751</v>
      </c>
      <c r="K549" s="711"/>
    </row>
    <row r="550" spans="1:11" s="7" customFormat="1" ht="78.75" outlineLevel="1">
      <c r="A550" s="601" t="s">
        <v>613</v>
      </c>
      <c r="B550" s="12" t="s">
        <v>979</v>
      </c>
      <c r="C550" s="12" t="s">
        <v>980</v>
      </c>
      <c r="D550" s="629" t="s">
        <v>1</v>
      </c>
      <c r="E550" s="721">
        <v>4818.1499999999996</v>
      </c>
      <c r="F550" s="720">
        <v>0</v>
      </c>
      <c r="G550" s="720">
        <v>4818.1499999999996</v>
      </c>
      <c r="H550" s="720">
        <v>3513.55</v>
      </c>
      <c r="I550" s="643" t="s">
        <v>1751</v>
      </c>
      <c r="K550" s="711"/>
    </row>
    <row r="551" spans="1:11" s="7" customFormat="1" ht="94.5" customHeight="1" outlineLevel="1">
      <c r="A551" s="779" t="s">
        <v>1002</v>
      </c>
      <c r="B551" s="12" t="s">
        <v>250</v>
      </c>
      <c r="C551" s="12" t="s">
        <v>251</v>
      </c>
      <c r="D551" s="618" t="s">
        <v>1</v>
      </c>
      <c r="E551" s="721">
        <v>272.49890424502956</v>
      </c>
      <c r="F551" s="720">
        <v>0</v>
      </c>
      <c r="G551" s="720">
        <v>272.49890424502956</v>
      </c>
      <c r="H551" s="720">
        <v>141.93</v>
      </c>
      <c r="I551" s="643" t="s">
        <v>2014</v>
      </c>
      <c r="K551" s="711"/>
    </row>
    <row r="552" spans="1:11" s="7" customFormat="1" ht="25.5" customHeight="1" outlineLevel="1">
      <c r="A552" s="780"/>
      <c r="B552" s="12" t="s">
        <v>252</v>
      </c>
      <c r="C552" s="12" t="s">
        <v>885</v>
      </c>
      <c r="D552" s="618" t="s">
        <v>1</v>
      </c>
      <c r="E552" s="721">
        <v>390.39</v>
      </c>
      <c r="F552" s="720">
        <v>0</v>
      </c>
      <c r="G552" s="720">
        <v>390.39</v>
      </c>
      <c r="H552" s="720">
        <v>248.16</v>
      </c>
      <c r="I552" s="643" t="s">
        <v>2014</v>
      </c>
      <c r="K552" s="711"/>
    </row>
    <row r="553" spans="1:11" s="7" customFormat="1" ht="63" outlineLevel="1">
      <c r="A553" s="781"/>
      <c r="B553" s="12" t="s">
        <v>253</v>
      </c>
      <c r="C553" s="12" t="s">
        <v>254</v>
      </c>
      <c r="D553" s="618" t="s">
        <v>1</v>
      </c>
      <c r="E553" s="721">
        <v>502.26</v>
      </c>
      <c r="F553" s="720">
        <v>0</v>
      </c>
      <c r="G553" s="720">
        <v>502.26</v>
      </c>
      <c r="H553" s="720">
        <v>284.42</v>
      </c>
      <c r="I553" s="643" t="s">
        <v>2014</v>
      </c>
      <c r="K553" s="711"/>
    </row>
    <row r="554" spans="1:11" s="7" customFormat="1" outlineLevel="1">
      <c r="A554" s="601" t="s">
        <v>1003</v>
      </c>
      <c r="B554" s="12" t="s">
        <v>255</v>
      </c>
      <c r="C554" s="12" t="s">
        <v>256</v>
      </c>
      <c r="D554" s="618" t="s">
        <v>1</v>
      </c>
      <c r="E554" s="721">
        <v>9.0046618484685652</v>
      </c>
      <c r="F554" s="720">
        <v>0</v>
      </c>
      <c r="G554" s="720">
        <v>9.0046618484685652</v>
      </c>
      <c r="H554" s="720">
        <v>0</v>
      </c>
      <c r="I554" s="643" t="s">
        <v>2002</v>
      </c>
      <c r="K554" s="711"/>
    </row>
    <row r="555" spans="1:11" s="7" customFormat="1" ht="70.5" customHeight="1" outlineLevel="1">
      <c r="A555" s="601" t="s">
        <v>1004</v>
      </c>
      <c r="B555" s="12" t="s">
        <v>257</v>
      </c>
      <c r="C555" s="12" t="s">
        <v>258</v>
      </c>
      <c r="D555" s="618" t="s">
        <v>1</v>
      </c>
      <c r="E555" s="721">
        <v>235.42539763567976</v>
      </c>
      <c r="F555" s="720">
        <v>0</v>
      </c>
      <c r="G555" s="720">
        <v>235.42539763567976</v>
      </c>
      <c r="H555" s="720"/>
      <c r="I555" s="643" t="s">
        <v>2014</v>
      </c>
      <c r="K555" s="711"/>
    </row>
    <row r="556" spans="1:11" s="7" customFormat="1" ht="31.5" outlineLevel="1">
      <c r="A556" s="601" t="s">
        <v>1005</v>
      </c>
      <c r="B556" s="12" t="s">
        <v>259</v>
      </c>
      <c r="C556" s="12" t="s">
        <v>260</v>
      </c>
      <c r="D556" s="618" t="s">
        <v>1</v>
      </c>
      <c r="E556" s="721">
        <v>1797.5</v>
      </c>
      <c r="F556" s="720">
        <v>0</v>
      </c>
      <c r="G556" s="720">
        <v>1797.5</v>
      </c>
      <c r="H556" s="720"/>
      <c r="I556" s="643" t="s">
        <v>2014</v>
      </c>
      <c r="K556" s="711"/>
    </row>
    <row r="557" spans="1:11" s="7" customFormat="1" ht="47.25" outlineLevel="1">
      <c r="A557" s="601" t="s">
        <v>1006</v>
      </c>
      <c r="B557" s="12" t="s">
        <v>261</v>
      </c>
      <c r="C557" s="12" t="s">
        <v>262</v>
      </c>
      <c r="D557" s="618" t="s">
        <v>1</v>
      </c>
      <c r="E557" s="721">
        <v>1093.05</v>
      </c>
      <c r="F557" s="720">
        <v>0</v>
      </c>
      <c r="G557" s="720">
        <v>1093.05</v>
      </c>
      <c r="H557" s="720">
        <v>794.39</v>
      </c>
      <c r="I557" s="643" t="s">
        <v>2014</v>
      </c>
      <c r="K557" s="711"/>
    </row>
    <row r="558" spans="1:11" s="7" customFormat="1" ht="43.5" customHeight="1" outlineLevel="1">
      <c r="A558" s="777" t="s">
        <v>1041</v>
      </c>
      <c r="B558" s="778"/>
      <c r="C558" s="778"/>
      <c r="D558" s="637"/>
      <c r="E558" s="721"/>
      <c r="F558" s="720"/>
      <c r="G558" s="720"/>
      <c r="H558" s="720"/>
      <c r="I558" s="643" t="s">
        <v>2002</v>
      </c>
      <c r="K558" s="711"/>
    </row>
    <row r="559" spans="1:11" s="7" customFormat="1" ht="68.25" customHeight="1" outlineLevel="1">
      <c r="A559" s="601" t="s">
        <v>614</v>
      </c>
      <c r="B559" s="12" t="s">
        <v>263</v>
      </c>
      <c r="C559" s="12" t="s">
        <v>264</v>
      </c>
      <c r="D559" s="618" t="s">
        <v>1</v>
      </c>
      <c r="E559" s="721">
        <v>1637.8600000000001</v>
      </c>
      <c r="F559" s="720">
        <v>220.58</v>
      </c>
      <c r="G559" s="720">
        <v>1417.2800000000002</v>
      </c>
      <c r="H559" s="720"/>
      <c r="I559" s="643" t="s">
        <v>2017</v>
      </c>
      <c r="K559" s="711"/>
    </row>
    <row r="560" spans="1:11" s="7" customFormat="1" ht="67.5" customHeight="1" outlineLevel="1">
      <c r="A560" s="601" t="s">
        <v>615</v>
      </c>
      <c r="B560" s="12" t="s">
        <v>265</v>
      </c>
      <c r="C560" s="12" t="s">
        <v>266</v>
      </c>
      <c r="D560" s="618" t="s">
        <v>1</v>
      </c>
      <c r="E560" s="721">
        <v>2752.84</v>
      </c>
      <c r="F560" s="720">
        <v>0</v>
      </c>
      <c r="G560" s="720">
        <v>2752.84</v>
      </c>
      <c r="H560" s="720"/>
      <c r="I560" s="643" t="s">
        <v>2017</v>
      </c>
      <c r="K560" s="711"/>
    </row>
    <row r="561" spans="1:11" s="7" customFormat="1" ht="174" customHeight="1" outlineLevel="1">
      <c r="A561" s="601" t="s">
        <v>609</v>
      </c>
      <c r="B561" s="12" t="s">
        <v>267</v>
      </c>
      <c r="C561" s="12" t="s">
        <v>268</v>
      </c>
      <c r="D561" s="618" t="s">
        <v>269</v>
      </c>
      <c r="E561" s="721">
        <v>1784.63</v>
      </c>
      <c r="F561" s="720">
        <v>0</v>
      </c>
      <c r="G561" s="720">
        <v>1784.63</v>
      </c>
      <c r="H561" s="720"/>
      <c r="I561" s="643" t="s">
        <v>854</v>
      </c>
      <c r="K561" s="711"/>
    </row>
    <row r="562" spans="1:11" s="7" customFormat="1" ht="31.5" customHeight="1" outlineLevel="1">
      <c r="A562" s="601" t="s">
        <v>616</v>
      </c>
      <c r="B562" s="12" t="s">
        <v>1008</v>
      </c>
      <c r="C562" s="12" t="s">
        <v>1007</v>
      </c>
      <c r="D562" s="618" t="s">
        <v>270</v>
      </c>
      <c r="E562" s="721">
        <v>11.354121010209566</v>
      </c>
      <c r="F562" s="720">
        <v>0</v>
      </c>
      <c r="G562" s="720">
        <v>11.354121010209566</v>
      </c>
      <c r="H562" s="720"/>
      <c r="I562" s="643" t="s">
        <v>852</v>
      </c>
      <c r="K562" s="711"/>
    </row>
    <row r="563" spans="1:11" s="7" customFormat="1" ht="25.5" customHeight="1" outlineLevel="1">
      <c r="A563" s="601" t="s">
        <v>617</v>
      </c>
      <c r="B563" s="12" t="s">
        <v>271</v>
      </c>
      <c r="C563" s="12" t="s">
        <v>272</v>
      </c>
      <c r="D563" s="618" t="s">
        <v>1</v>
      </c>
      <c r="E563" s="721">
        <v>96.615514508328857</v>
      </c>
      <c r="F563" s="720">
        <v>0</v>
      </c>
      <c r="G563" s="720">
        <v>96.615514508328857</v>
      </c>
      <c r="H563" s="720"/>
      <c r="I563" s="643" t="s">
        <v>852</v>
      </c>
      <c r="K563" s="711"/>
    </row>
    <row r="564" spans="1:11" s="7" customFormat="1" ht="63" outlineLevel="1">
      <c r="A564" s="601" t="s">
        <v>618</v>
      </c>
      <c r="B564" s="12" t="s">
        <v>273</v>
      </c>
      <c r="C564" s="12" t="s">
        <v>1046</v>
      </c>
      <c r="D564" s="618" t="s">
        <v>1</v>
      </c>
      <c r="E564" s="720">
        <v>2.2823317571198278</v>
      </c>
      <c r="F564" s="720">
        <v>0</v>
      </c>
      <c r="G564" s="720">
        <v>2.2823317571198278</v>
      </c>
      <c r="H564" s="720"/>
      <c r="I564" s="643" t="s">
        <v>852</v>
      </c>
      <c r="K564" s="711"/>
    </row>
    <row r="565" spans="1:11" s="7" customFormat="1" ht="78.75" outlineLevel="1">
      <c r="A565" s="601" t="s">
        <v>619</v>
      </c>
      <c r="B565" s="12" t="s">
        <v>1040</v>
      </c>
      <c r="C565" s="12"/>
      <c r="D565" s="618" t="s">
        <v>1</v>
      </c>
      <c r="E565" s="720">
        <v>46.030220311660401</v>
      </c>
      <c r="F565" s="720">
        <v>0</v>
      </c>
      <c r="G565" s="720">
        <v>46.030220311660401</v>
      </c>
      <c r="H565" s="720"/>
      <c r="I565" s="643" t="s">
        <v>852</v>
      </c>
      <c r="K565" s="711"/>
    </row>
    <row r="566" spans="1:11" s="7" customFormat="1" ht="18.75" outlineLevel="1">
      <c r="A566" s="777" t="s">
        <v>274</v>
      </c>
      <c r="B566" s="778"/>
      <c r="C566" s="778"/>
      <c r="D566" s="637"/>
      <c r="E566" s="720"/>
      <c r="F566" s="720"/>
      <c r="G566" s="720"/>
      <c r="H566" s="720"/>
      <c r="I566" s="643" t="s">
        <v>2002</v>
      </c>
      <c r="K566" s="711"/>
    </row>
    <row r="567" spans="1:11" s="7" customFormat="1" ht="55.15" customHeight="1" outlineLevel="1">
      <c r="A567" s="601" t="s">
        <v>620</v>
      </c>
      <c r="B567" s="12" t="s">
        <v>275</v>
      </c>
      <c r="C567" s="12" t="s">
        <v>276</v>
      </c>
      <c r="D567" s="618" t="s">
        <v>277</v>
      </c>
      <c r="E567" s="720">
        <v>145.86785024180548</v>
      </c>
      <c r="F567" s="720">
        <v>0</v>
      </c>
      <c r="G567" s="720">
        <v>145.86785024180548</v>
      </c>
      <c r="H567" s="720">
        <v>0</v>
      </c>
      <c r="I567" s="643" t="s">
        <v>852</v>
      </c>
      <c r="K567" s="711"/>
    </row>
    <row r="568" spans="1:11" s="7" customFormat="1" ht="40.5" customHeight="1" outlineLevel="1">
      <c r="A568" s="601" t="s">
        <v>621</v>
      </c>
      <c r="B568" s="12" t="s">
        <v>278</v>
      </c>
      <c r="C568" s="12" t="s">
        <v>838</v>
      </c>
      <c r="D568" s="618" t="s">
        <v>636</v>
      </c>
      <c r="E568" s="720">
        <v>277.46633218699623</v>
      </c>
      <c r="F568" s="720">
        <v>0</v>
      </c>
      <c r="G568" s="720">
        <v>277.46633218699623</v>
      </c>
      <c r="H568" s="720">
        <v>0</v>
      </c>
      <c r="I568" s="643" t="s">
        <v>852</v>
      </c>
      <c r="K568" s="711"/>
    </row>
    <row r="569" spans="1:11" s="7" customFormat="1" ht="37.9" customHeight="1" outlineLevel="1">
      <c r="A569" s="777" t="s">
        <v>190</v>
      </c>
      <c r="B569" s="778"/>
      <c r="C569" s="778"/>
      <c r="D569" s="637"/>
      <c r="E569" s="720"/>
      <c r="F569" s="720"/>
      <c r="G569" s="720"/>
      <c r="H569" s="720"/>
      <c r="I569" s="643" t="s">
        <v>2002</v>
      </c>
      <c r="K569" s="711"/>
    </row>
    <row r="570" spans="1:11" s="7" customFormat="1" ht="37.9" customHeight="1" outlineLevel="1">
      <c r="A570" s="601" t="s">
        <v>622</v>
      </c>
      <c r="B570" s="12" t="s">
        <v>956</v>
      </c>
      <c r="C570" s="12" t="s">
        <v>958</v>
      </c>
      <c r="D570" s="618" t="s">
        <v>1</v>
      </c>
      <c r="E570" s="720">
        <v>826.91372864051584</v>
      </c>
      <c r="F570" s="720">
        <v>0</v>
      </c>
      <c r="G570" s="720">
        <v>826.91372864051584</v>
      </c>
      <c r="H570" s="720"/>
      <c r="I570" s="643" t="s">
        <v>1009</v>
      </c>
      <c r="K570" s="711"/>
    </row>
    <row r="571" spans="1:11" s="7" customFormat="1" ht="37.9" customHeight="1" outlineLevel="1">
      <c r="A571" s="601" t="s">
        <v>623</v>
      </c>
      <c r="B571" s="12" t="s">
        <v>957</v>
      </c>
      <c r="C571" s="12" t="s">
        <v>960</v>
      </c>
      <c r="D571" s="618" t="s">
        <v>1</v>
      </c>
      <c r="E571" s="720">
        <v>2814.4027454056959</v>
      </c>
      <c r="F571" s="720">
        <v>0</v>
      </c>
      <c r="G571" s="720">
        <v>2814.4027454056959</v>
      </c>
      <c r="H571" s="720"/>
      <c r="I571" s="643" t="s">
        <v>1009</v>
      </c>
      <c r="K571" s="711"/>
    </row>
    <row r="572" spans="1:11" s="7" customFormat="1" ht="37.9" customHeight="1" outlineLevel="1">
      <c r="A572" s="601" t="s">
        <v>624</v>
      </c>
      <c r="B572" s="12" t="s">
        <v>955</v>
      </c>
      <c r="C572" s="12" t="s">
        <v>959</v>
      </c>
      <c r="D572" s="618" t="s">
        <v>1</v>
      </c>
      <c r="E572" s="720">
        <v>416.67897974207415</v>
      </c>
      <c r="F572" s="720">
        <v>0</v>
      </c>
      <c r="G572" s="720">
        <v>416.67897974207415</v>
      </c>
      <c r="H572" s="720">
        <v>0</v>
      </c>
      <c r="I572" s="643" t="s">
        <v>1009</v>
      </c>
      <c r="K572" s="711"/>
    </row>
    <row r="573" spans="1:11" s="7" customFormat="1" ht="78.75" outlineLevel="1">
      <c r="A573" s="601" t="s">
        <v>625</v>
      </c>
      <c r="B573" s="12" t="s">
        <v>279</v>
      </c>
      <c r="C573" s="12" t="s">
        <v>280</v>
      </c>
      <c r="D573" s="618" t="s">
        <v>108</v>
      </c>
      <c r="E573" s="721">
        <v>725.97</v>
      </c>
      <c r="F573" s="720">
        <v>0</v>
      </c>
      <c r="G573" s="720">
        <v>725.97</v>
      </c>
      <c r="H573" s="720">
        <v>507.11</v>
      </c>
      <c r="I573" s="643" t="s">
        <v>947</v>
      </c>
      <c r="K573" s="711"/>
    </row>
    <row r="574" spans="1:11" s="7" customFormat="1" ht="25.5" customHeight="1" outlineLevel="1">
      <c r="A574" s="601" t="s">
        <v>626</v>
      </c>
      <c r="B574" s="12" t="s">
        <v>281</v>
      </c>
      <c r="C574" s="12" t="s">
        <v>282</v>
      </c>
      <c r="D574" s="618" t="s">
        <v>108</v>
      </c>
      <c r="E574" s="721">
        <v>3820.61</v>
      </c>
      <c r="F574" s="720">
        <v>0</v>
      </c>
      <c r="G574" s="720">
        <v>3820.61</v>
      </c>
      <c r="H574" s="720">
        <v>2084.7199999999998</v>
      </c>
      <c r="I574" s="643" t="s">
        <v>2015</v>
      </c>
      <c r="K574" s="711"/>
    </row>
    <row r="575" spans="1:11" s="7" customFormat="1" ht="31.5" outlineLevel="1">
      <c r="A575" s="601" t="s">
        <v>627</v>
      </c>
      <c r="B575" s="12" t="s">
        <v>283</v>
      </c>
      <c r="C575" s="12" t="s">
        <v>284</v>
      </c>
      <c r="D575" s="618" t="s">
        <v>108</v>
      </c>
      <c r="E575" s="720">
        <v>107.40384739387426</v>
      </c>
      <c r="F575" s="720">
        <v>0</v>
      </c>
      <c r="G575" s="720">
        <v>107.40384739387426</v>
      </c>
      <c r="H575" s="720">
        <v>0</v>
      </c>
      <c r="I575" s="643" t="s">
        <v>947</v>
      </c>
      <c r="K575" s="711"/>
    </row>
    <row r="576" spans="1:11" s="7" customFormat="1" ht="47.25" customHeight="1" outlineLevel="1">
      <c r="A576" s="601" t="s">
        <v>628</v>
      </c>
      <c r="B576" s="12" t="s">
        <v>285</v>
      </c>
      <c r="C576" s="12" t="s">
        <v>286</v>
      </c>
      <c r="D576" s="618" t="s">
        <v>108</v>
      </c>
      <c r="E576" s="720">
        <v>229.4510586243955</v>
      </c>
      <c r="F576" s="720">
        <v>0</v>
      </c>
      <c r="G576" s="720">
        <v>229.4510586243955</v>
      </c>
      <c r="H576" s="720"/>
      <c r="I576" s="643" t="s">
        <v>947</v>
      </c>
      <c r="K576" s="711"/>
    </row>
    <row r="577" spans="1:326" s="7" customFormat="1" ht="31.5" outlineLevel="1">
      <c r="A577" s="601" t="s">
        <v>629</v>
      </c>
      <c r="B577" s="12" t="s">
        <v>285</v>
      </c>
      <c r="C577" s="12" t="s">
        <v>287</v>
      </c>
      <c r="D577" s="618" t="s">
        <v>1</v>
      </c>
      <c r="E577" s="720">
        <v>71.212586673831282</v>
      </c>
      <c r="F577" s="720">
        <v>0</v>
      </c>
      <c r="G577" s="720">
        <v>71.212586673831282</v>
      </c>
      <c r="H577" s="720">
        <v>0</v>
      </c>
      <c r="I577" s="643" t="s">
        <v>947</v>
      </c>
      <c r="K577" s="711"/>
    </row>
    <row r="578" spans="1:326" s="7" customFormat="1" ht="36.75" customHeight="1" outlineLevel="1">
      <c r="A578" s="601" t="s">
        <v>759</v>
      </c>
      <c r="B578" s="600" t="s">
        <v>642</v>
      </c>
      <c r="C578" s="600" t="s">
        <v>760</v>
      </c>
      <c r="D578" s="629" t="s">
        <v>108</v>
      </c>
      <c r="E578" s="720">
        <v>824.70811391724885</v>
      </c>
      <c r="F578" s="720">
        <v>79</v>
      </c>
      <c r="G578" s="720">
        <v>745.70811391724885</v>
      </c>
      <c r="H578" s="720"/>
      <c r="I578" s="643" t="s">
        <v>947</v>
      </c>
      <c r="K578" s="711"/>
    </row>
    <row r="579" spans="1:326" s="7" customFormat="1" ht="46.5" customHeight="1" outlineLevel="1">
      <c r="A579" s="601" t="s">
        <v>876</v>
      </c>
      <c r="B579" s="600" t="s">
        <v>887</v>
      </c>
      <c r="C579" s="600" t="s">
        <v>898</v>
      </c>
      <c r="D579" s="629" t="s">
        <v>888</v>
      </c>
      <c r="E579" s="720">
        <v>1.25</v>
      </c>
      <c r="F579" s="720">
        <v>0</v>
      </c>
      <c r="G579" s="720">
        <v>1.25</v>
      </c>
      <c r="H579" s="720"/>
      <c r="I579" s="643" t="s">
        <v>852</v>
      </c>
      <c r="K579" s="711"/>
    </row>
    <row r="580" spans="1:326" s="7" customFormat="1" ht="60" customHeight="1" outlineLevel="1">
      <c r="A580" s="777" t="s">
        <v>289</v>
      </c>
      <c r="B580" s="778"/>
      <c r="C580" s="778"/>
      <c r="D580" s="637"/>
      <c r="E580" s="720"/>
      <c r="F580" s="720"/>
      <c r="G580" s="720"/>
      <c r="H580" s="720"/>
      <c r="I580" s="643" t="s">
        <v>2002</v>
      </c>
      <c r="K580" s="711"/>
    </row>
    <row r="581" spans="1:326" s="7" customFormat="1" ht="94.5" outlineLevel="1">
      <c r="A581" s="601" t="s">
        <v>1164</v>
      </c>
      <c r="B581" s="12" t="s">
        <v>290</v>
      </c>
      <c r="C581" s="12" t="s">
        <v>291</v>
      </c>
      <c r="D581" s="618" t="s">
        <v>292</v>
      </c>
      <c r="E581" s="720">
        <v>674.11257646426657</v>
      </c>
      <c r="F581" s="720">
        <v>0</v>
      </c>
      <c r="G581" s="720">
        <v>674.11257646426657</v>
      </c>
      <c r="H581" s="720"/>
      <c r="I581" s="643" t="s">
        <v>1173</v>
      </c>
      <c r="K581" s="711"/>
    </row>
    <row r="582" spans="1:326" s="7" customFormat="1" ht="39" customHeight="1" outlineLevel="1">
      <c r="A582" s="601" t="s">
        <v>1165</v>
      </c>
      <c r="B582" s="12" t="s">
        <v>293</v>
      </c>
      <c r="C582" s="12" t="s">
        <v>294</v>
      </c>
      <c r="D582" s="618" t="s">
        <v>295</v>
      </c>
      <c r="E582" s="720">
        <v>203.30013970983342</v>
      </c>
      <c r="F582" s="720">
        <v>0</v>
      </c>
      <c r="G582" s="720">
        <v>203.30013970983342</v>
      </c>
      <c r="H582" s="720">
        <v>0</v>
      </c>
      <c r="I582" s="643" t="s">
        <v>1174</v>
      </c>
      <c r="K582" s="711"/>
    </row>
    <row r="583" spans="1:326" s="7" customFormat="1" ht="78.75">
      <c r="A583" s="601" t="s">
        <v>1166</v>
      </c>
      <c r="B583" s="12" t="s">
        <v>296</v>
      </c>
      <c r="C583" s="12" t="s">
        <v>297</v>
      </c>
      <c r="D583" s="618" t="s">
        <v>295</v>
      </c>
      <c r="E583" s="720">
        <v>481.38979779688344</v>
      </c>
      <c r="F583" s="720">
        <v>54.622528103170339</v>
      </c>
      <c r="G583" s="720">
        <v>426.7672696937131</v>
      </c>
      <c r="H583" s="720">
        <v>56.96</v>
      </c>
      <c r="I583" s="643" t="s">
        <v>2002</v>
      </c>
      <c r="K583" s="711"/>
    </row>
    <row r="584" spans="1:326" s="7" customFormat="1" ht="31.5">
      <c r="A584" s="601" t="s">
        <v>1167</v>
      </c>
      <c r="B584" s="12" t="s">
        <v>298</v>
      </c>
      <c r="C584" s="12" t="s">
        <v>104</v>
      </c>
      <c r="D584" s="618" t="s">
        <v>295</v>
      </c>
      <c r="E584" s="720">
        <v>213.37884003224073</v>
      </c>
      <c r="F584" s="720">
        <v>0</v>
      </c>
      <c r="G584" s="720">
        <v>213.37884003224073</v>
      </c>
      <c r="H584" s="720">
        <v>0</v>
      </c>
      <c r="I584" s="643" t="s">
        <v>2002</v>
      </c>
      <c r="K584" s="711"/>
    </row>
    <row r="585" spans="1:326" ht="283.5" customHeight="1">
      <c r="A585" s="601" t="s">
        <v>1168</v>
      </c>
      <c r="B585" s="12" t="s">
        <v>299</v>
      </c>
      <c r="C585" s="12" t="s">
        <v>305</v>
      </c>
      <c r="D585" s="618" t="s">
        <v>292</v>
      </c>
      <c r="E585" s="720">
        <v>416.33375308973666</v>
      </c>
      <c r="F585" s="720">
        <v>0</v>
      </c>
      <c r="G585" s="720">
        <v>416.33375308973666</v>
      </c>
      <c r="H585" s="720">
        <v>0</v>
      </c>
      <c r="I585" s="643" t="s">
        <v>2002</v>
      </c>
      <c r="K585" s="711"/>
    </row>
    <row r="586" spans="1:326" ht="25.5" customHeight="1">
      <c r="A586" s="601" t="s">
        <v>1169</v>
      </c>
      <c r="B586" s="12" t="s">
        <v>300</v>
      </c>
      <c r="C586" s="12" t="s">
        <v>301</v>
      </c>
      <c r="D586" s="618" t="s">
        <v>295</v>
      </c>
      <c r="E586" s="720">
        <v>3807.0828049435786</v>
      </c>
      <c r="F586" s="720">
        <v>0</v>
      </c>
      <c r="G586" s="720">
        <v>3807.0828049435786</v>
      </c>
      <c r="H586" s="720">
        <v>0</v>
      </c>
      <c r="I586" s="643" t="s">
        <v>2002</v>
      </c>
      <c r="K586" s="711"/>
    </row>
    <row r="587" spans="1:326" ht="25.5" customHeight="1">
      <c r="A587" s="601" t="s">
        <v>1170</v>
      </c>
      <c r="B587" s="12" t="s">
        <v>302</v>
      </c>
      <c r="C587" s="12" t="s">
        <v>303</v>
      </c>
      <c r="D587" s="618" t="s">
        <v>295</v>
      </c>
      <c r="E587" s="720">
        <v>4552.196996238582</v>
      </c>
      <c r="F587" s="720">
        <v>0</v>
      </c>
      <c r="G587" s="720">
        <v>4552.196996238582</v>
      </c>
      <c r="H587" s="720">
        <v>0</v>
      </c>
      <c r="I587" s="643" t="s">
        <v>2002</v>
      </c>
      <c r="K587" s="711"/>
    </row>
    <row r="588" spans="1:326" ht="25.5" customHeight="1">
      <c r="A588" s="601" t="s">
        <v>1171</v>
      </c>
      <c r="B588" s="12" t="s">
        <v>304</v>
      </c>
      <c r="C588" s="12" t="s">
        <v>1172</v>
      </c>
      <c r="D588" s="618" t="s">
        <v>295</v>
      </c>
      <c r="E588" s="720">
        <v>238.74340934981194</v>
      </c>
      <c r="F588" s="720">
        <v>54.622528103170339</v>
      </c>
      <c r="G588" s="720">
        <v>184.1208812466416</v>
      </c>
      <c r="H588" s="720">
        <v>56.96</v>
      </c>
      <c r="I588" s="643" t="s">
        <v>2002</v>
      </c>
      <c r="K588" s="711"/>
    </row>
    <row r="589" spans="1:326" ht="25.5" customHeight="1">
      <c r="A589" s="49"/>
      <c r="B589" s="7"/>
      <c r="D589" s="7"/>
      <c r="E589" s="715"/>
      <c r="F589" s="715"/>
      <c r="G589" s="715"/>
      <c r="H589" s="715"/>
      <c r="I589" s="709"/>
    </row>
    <row r="590" spans="1:326">
      <c r="B590" s="48" t="s">
        <v>140</v>
      </c>
      <c r="E590" s="715"/>
      <c r="F590" s="715"/>
      <c r="G590" s="715"/>
      <c r="H590" s="715"/>
      <c r="I590" s="209"/>
      <c r="J590" s="709"/>
      <c r="K590" s="709"/>
      <c r="L590" s="709"/>
      <c r="M590" s="709"/>
      <c r="N590" s="709"/>
      <c r="O590" s="709"/>
      <c r="P590" s="709"/>
      <c r="Q590" s="709"/>
      <c r="R590" s="709"/>
      <c r="S590" s="709"/>
      <c r="T590" s="709"/>
      <c r="U590" s="709"/>
      <c r="V590" s="709"/>
      <c r="W590" s="709"/>
      <c r="X590" s="709"/>
      <c r="Y590" s="709"/>
      <c r="Z590" s="709"/>
      <c r="AA590" s="709"/>
      <c r="AB590" s="709"/>
      <c r="AC590" s="709"/>
      <c r="AD590" s="709"/>
      <c r="AE590" s="709"/>
      <c r="AF590" s="709"/>
      <c r="AG590" s="709"/>
      <c r="AH590" s="709"/>
      <c r="AI590" s="709"/>
      <c r="AJ590" s="709"/>
      <c r="AK590" s="709"/>
      <c r="AL590" s="709"/>
      <c r="AM590" s="709"/>
      <c r="AN590" s="709"/>
      <c r="AO590" s="709"/>
      <c r="AP590" s="709"/>
      <c r="AQ590" s="709"/>
      <c r="AR590" s="709"/>
      <c r="AS590" s="709"/>
      <c r="AT590" s="709"/>
      <c r="AU590" s="709"/>
      <c r="AV590" s="709"/>
      <c r="AW590" s="709"/>
      <c r="AX590" s="709"/>
      <c r="AY590" s="709"/>
      <c r="AZ590" s="709"/>
      <c r="BA590" s="709"/>
      <c r="BB590" s="709"/>
      <c r="BC590" s="709"/>
      <c r="BD590" s="709"/>
      <c r="BE590" s="709"/>
      <c r="BF590" s="709"/>
      <c r="BG590" s="709"/>
      <c r="BH590" s="709"/>
      <c r="BI590" s="709"/>
      <c r="BJ590" s="709"/>
      <c r="BK590" s="709"/>
      <c r="BL590" s="709"/>
      <c r="BM590" s="709"/>
      <c r="BN590" s="709"/>
      <c r="BO590" s="709"/>
      <c r="BP590" s="709"/>
      <c r="BQ590" s="709"/>
      <c r="BR590" s="709"/>
      <c r="BS590" s="709"/>
      <c r="BT590" s="709"/>
      <c r="BU590" s="709"/>
      <c r="BV590" s="709"/>
      <c r="BW590" s="709"/>
      <c r="BX590" s="709"/>
      <c r="BY590" s="709"/>
      <c r="BZ590" s="709"/>
      <c r="CA590" s="709"/>
      <c r="CB590" s="709"/>
      <c r="CC590" s="709"/>
      <c r="CD590" s="709"/>
      <c r="CE590" s="709"/>
      <c r="CF590" s="709"/>
      <c r="CG590" s="709"/>
      <c r="CH590" s="709"/>
      <c r="CI590" s="709"/>
      <c r="CJ590" s="709"/>
      <c r="CK590" s="709"/>
      <c r="CL590" s="709"/>
      <c r="CM590" s="709"/>
      <c r="CN590" s="709"/>
      <c r="CO590" s="709"/>
      <c r="CP590" s="709"/>
      <c r="CQ590" s="709"/>
      <c r="CR590" s="709"/>
      <c r="CS590" s="709"/>
      <c r="CT590" s="709"/>
      <c r="CU590" s="709"/>
      <c r="CV590" s="709"/>
      <c r="CW590" s="709"/>
      <c r="CX590" s="709"/>
      <c r="CY590" s="709"/>
      <c r="CZ590" s="709"/>
      <c r="DA590" s="709"/>
      <c r="DB590" s="709"/>
      <c r="DC590" s="709"/>
      <c r="DD590" s="709"/>
      <c r="DE590" s="709"/>
      <c r="DF590" s="709"/>
      <c r="DG590" s="709"/>
      <c r="DH590" s="709"/>
      <c r="DI590" s="709"/>
      <c r="DJ590" s="709"/>
      <c r="DK590" s="709"/>
      <c r="DL590" s="709"/>
      <c r="DM590" s="709"/>
      <c r="DN590" s="709"/>
      <c r="DO590" s="709"/>
      <c r="DP590" s="709"/>
      <c r="DQ590" s="709"/>
      <c r="DR590" s="709"/>
      <c r="DS590" s="709"/>
      <c r="DT590" s="709"/>
      <c r="DU590" s="709"/>
      <c r="DV590" s="709"/>
      <c r="DW590" s="709"/>
      <c r="DX590" s="709"/>
      <c r="DY590" s="709"/>
      <c r="DZ590" s="709"/>
      <c r="EA590" s="709"/>
      <c r="EB590" s="709"/>
      <c r="EC590" s="709"/>
      <c r="ED590" s="709"/>
      <c r="EE590" s="709"/>
      <c r="EF590" s="709"/>
      <c r="EG590" s="709"/>
      <c r="EH590" s="709"/>
      <c r="EI590" s="709"/>
      <c r="EJ590" s="709"/>
      <c r="EK590" s="709"/>
      <c r="EL590" s="709"/>
      <c r="EM590" s="709"/>
      <c r="EN590" s="709"/>
      <c r="EO590" s="709"/>
      <c r="EP590" s="709"/>
      <c r="EQ590" s="709"/>
      <c r="ER590" s="709"/>
      <c r="ES590" s="709"/>
      <c r="ET590" s="709"/>
      <c r="EU590" s="709"/>
      <c r="EV590" s="709"/>
      <c r="EW590" s="709"/>
      <c r="EX590" s="709"/>
      <c r="EY590" s="709"/>
      <c r="EZ590" s="709"/>
      <c r="FA590" s="709"/>
      <c r="FB590" s="709"/>
      <c r="FC590" s="709"/>
      <c r="FD590" s="709"/>
      <c r="FE590" s="709"/>
      <c r="FF590" s="709"/>
      <c r="FG590" s="709"/>
      <c r="FH590" s="709"/>
      <c r="FI590" s="709"/>
      <c r="FJ590" s="709"/>
      <c r="FK590" s="709"/>
      <c r="FL590" s="709"/>
      <c r="FM590" s="709"/>
      <c r="FN590" s="709"/>
      <c r="FO590" s="709"/>
      <c r="FP590" s="709"/>
      <c r="FQ590" s="709"/>
      <c r="FR590" s="709"/>
      <c r="FS590" s="709"/>
      <c r="FT590" s="709"/>
      <c r="FU590" s="709"/>
      <c r="FV590" s="709"/>
      <c r="FW590" s="709"/>
      <c r="FX590" s="709"/>
      <c r="FY590" s="709"/>
      <c r="FZ590" s="709"/>
      <c r="GA590" s="709"/>
      <c r="GB590" s="709"/>
      <c r="GC590" s="709"/>
      <c r="GD590" s="709"/>
      <c r="GE590" s="709"/>
      <c r="GF590" s="709"/>
      <c r="GG590" s="709"/>
      <c r="GH590" s="709"/>
      <c r="GI590" s="709"/>
      <c r="GJ590" s="709"/>
      <c r="GK590" s="709"/>
      <c r="GL590" s="709"/>
      <c r="GM590" s="709"/>
      <c r="GN590" s="709"/>
      <c r="GO590" s="709"/>
      <c r="GP590" s="709"/>
      <c r="GQ590" s="709"/>
      <c r="GR590" s="709"/>
      <c r="GS590" s="709"/>
      <c r="GT590" s="709"/>
      <c r="GU590" s="709"/>
      <c r="GV590" s="709"/>
      <c r="GW590" s="709"/>
      <c r="GX590" s="709"/>
      <c r="GY590" s="709"/>
      <c r="GZ590" s="709"/>
      <c r="HA590" s="709"/>
      <c r="HB590" s="709"/>
      <c r="HC590" s="709"/>
      <c r="HD590" s="709"/>
      <c r="HE590" s="709"/>
      <c r="HF590" s="709"/>
      <c r="HG590" s="709"/>
      <c r="HH590" s="709"/>
      <c r="HI590" s="709"/>
      <c r="HJ590" s="709"/>
      <c r="HK590" s="709"/>
      <c r="HL590" s="709"/>
      <c r="HM590" s="709"/>
      <c r="HN590" s="709"/>
      <c r="HO590" s="709"/>
      <c r="HP590" s="709"/>
      <c r="HQ590" s="709"/>
      <c r="HR590" s="709"/>
      <c r="HS590" s="709"/>
      <c r="HT590" s="709"/>
      <c r="HU590" s="709"/>
      <c r="HV590" s="709"/>
      <c r="HW590" s="709"/>
      <c r="HX590" s="709"/>
      <c r="HY590" s="709"/>
      <c r="HZ590" s="709"/>
      <c r="IA590" s="709"/>
      <c r="IB590" s="709"/>
      <c r="IC590" s="709"/>
      <c r="ID590" s="709"/>
      <c r="IE590" s="709"/>
      <c r="IF590" s="709"/>
      <c r="IG590" s="709"/>
      <c r="IH590" s="709"/>
      <c r="II590" s="709"/>
      <c r="IJ590" s="709"/>
      <c r="IK590" s="709"/>
      <c r="IL590" s="709"/>
      <c r="IM590" s="709"/>
      <c r="IN590" s="709"/>
      <c r="IO590" s="709"/>
      <c r="IP590" s="709"/>
      <c r="IQ590" s="709"/>
      <c r="IR590" s="709"/>
      <c r="IS590" s="709"/>
      <c r="IT590" s="709"/>
      <c r="IU590" s="709"/>
      <c r="IV590" s="709"/>
      <c r="IW590" s="709"/>
      <c r="IX590" s="709"/>
      <c r="IY590" s="709"/>
      <c r="IZ590" s="709"/>
      <c r="JA590" s="709"/>
      <c r="JB590" s="709"/>
      <c r="JC590" s="709"/>
      <c r="JD590" s="709"/>
      <c r="JE590" s="709"/>
      <c r="JF590" s="709"/>
      <c r="JG590" s="709"/>
      <c r="JH590" s="709"/>
      <c r="JI590" s="709"/>
      <c r="JJ590" s="709"/>
      <c r="JK590" s="709"/>
      <c r="JL590" s="709"/>
      <c r="JM590" s="709"/>
      <c r="JN590" s="709"/>
      <c r="JO590" s="709"/>
      <c r="JP590" s="709"/>
      <c r="JQ590" s="709"/>
      <c r="JR590" s="709"/>
      <c r="JS590" s="709"/>
      <c r="JT590" s="709"/>
      <c r="JU590" s="709"/>
      <c r="JV590" s="709"/>
      <c r="JW590" s="709"/>
      <c r="JX590" s="709"/>
      <c r="JY590" s="709"/>
      <c r="JZ590" s="709"/>
      <c r="KA590" s="709"/>
      <c r="KB590" s="709"/>
      <c r="KC590" s="709"/>
      <c r="KD590" s="709"/>
      <c r="KE590" s="709"/>
      <c r="KF590" s="709"/>
      <c r="KG590" s="709"/>
      <c r="KH590" s="709"/>
      <c r="KI590" s="709"/>
      <c r="KJ590" s="709"/>
      <c r="KK590" s="709"/>
      <c r="KL590" s="709"/>
      <c r="KM590" s="709"/>
      <c r="KN590" s="709"/>
      <c r="KO590" s="709"/>
      <c r="KP590" s="709"/>
      <c r="KQ590" s="709"/>
      <c r="KR590" s="709"/>
      <c r="KS590" s="709"/>
      <c r="KT590" s="709"/>
      <c r="KU590" s="709"/>
      <c r="KV590" s="709"/>
      <c r="KW590" s="709"/>
      <c r="KX590" s="709"/>
      <c r="KY590" s="709"/>
      <c r="KZ590" s="709"/>
      <c r="LA590" s="709"/>
      <c r="LB590" s="709"/>
      <c r="LC590" s="709"/>
      <c r="LD590" s="709"/>
      <c r="LE590" s="709"/>
      <c r="LF590" s="709"/>
      <c r="LG590" s="709"/>
      <c r="LH590" s="709"/>
      <c r="LI590" s="709"/>
      <c r="LJ590" s="709"/>
      <c r="LK590" s="709"/>
      <c r="LL590" s="709"/>
      <c r="LM590" s="709"/>
      <c r="LN590" s="709"/>
    </row>
    <row r="591" spans="1:326" ht="25.5" customHeight="1">
      <c r="A591" s="49">
        <v>1</v>
      </c>
      <c r="B591" s="774" t="s">
        <v>1082</v>
      </c>
      <c r="C591" s="774"/>
      <c r="D591" s="774"/>
      <c r="E591" s="710"/>
      <c r="F591" s="597"/>
      <c r="G591" s="209"/>
      <c r="H591" s="209"/>
      <c r="I591" s="209"/>
      <c r="J591" s="709"/>
      <c r="K591" s="709"/>
      <c r="L591" s="709"/>
      <c r="M591" s="709"/>
      <c r="N591" s="709"/>
      <c r="O591" s="709"/>
      <c r="P591" s="709"/>
      <c r="Q591" s="709"/>
      <c r="R591" s="709"/>
      <c r="S591" s="709"/>
      <c r="T591" s="709"/>
      <c r="U591" s="709"/>
      <c r="V591" s="709"/>
      <c r="W591" s="709"/>
      <c r="X591" s="709"/>
      <c r="Y591" s="709"/>
      <c r="Z591" s="709"/>
      <c r="AA591" s="709"/>
      <c r="AB591" s="709"/>
      <c r="AC591" s="709"/>
      <c r="AD591" s="709"/>
      <c r="AE591" s="709"/>
      <c r="AF591" s="709"/>
      <c r="AG591" s="709"/>
      <c r="AH591" s="709"/>
      <c r="AI591" s="709"/>
      <c r="AJ591" s="709"/>
      <c r="AK591" s="709"/>
      <c r="AL591" s="709"/>
      <c r="AM591" s="709"/>
      <c r="AN591" s="709"/>
      <c r="AO591" s="709"/>
      <c r="AP591" s="709"/>
      <c r="AQ591" s="709"/>
      <c r="AR591" s="709"/>
      <c r="AS591" s="709"/>
      <c r="AT591" s="709"/>
      <c r="AU591" s="709"/>
      <c r="AV591" s="709"/>
      <c r="AW591" s="709"/>
      <c r="AX591" s="709"/>
      <c r="AY591" s="709"/>
      <c r="AZ591" s="709"/>
      <c r="BA591" s="709"/>
      <c r="BB591" s="709"/>
      <c r="BC591" s="709"/>
      <c r="BD591" s="709"/>
      <c r="BE591" s="709"/>
      <c r="BF591" s="709"/>
      <c r="BG591" s="709"/>
      <c r="BH591" s="709"/>
      <c r="BI591" s="709"/>
      <c r="BJ591" s="709"/>
      <c r="BK591" s="709"/>
      <c r="BL591" s="709"/>
      <c r="BM591" s="709"/>
      <c r="BN591" s="709"/>
      <c r="BO591" s="709"/>
      <c r="BP591" s="709"/>
      <c r="BQ591" s="709"/>
      <c r="BR591" s="709"/>
      <c r="BS591" s="709"/>
      <c r="BT591" s="709"/>
      <c r="BU591" s="709"/>
      <c r="BV591" s="709"/>
      <c r="BW591" s="709"/>
      <c r="BX591" s="709"/>
      <c r="BY591" s="709"/>
      <c r="BZ591" s="709"/>
      <c r="CA591" s="709"/>
      <c r="CB591" s="709"/>
      <c r="CC591" s="709"/>
      <c r="CD591" s="709"/>
      <c r="CE591" s="709"/>
      <c r="CF591" s="709"/>
      <c r="CG591" s="709"/>
      <c r="CH591" s="709"/>
      <c r="CI591" s="709"/>
      <c r="CJ591" s="709"/>
      <c r="CK591" s="709"/>
      <c r="CL591" s="709"/>
      <c r="CM591" s="709"/>
      <c r="CN591" s="709"/>
      <c r="CO591" s="709"/>
      <c r="CP591" s="709"/>
      <c r="CQ591" s="709"/>
      <c r="CR591" s="709"/>
      <c r="CS591" s="709"/>
      <c r="CT591" s="709"/>
      <c r="CU591" s="709"/>
      <c r="CV591" s="709"/>
      <c r="CW591" s="709"/>
      <c r="CX591" s="709"/>
      <c r="CY591" s="709"/>
      <c r="CZ591" s="709"/>
      <c r="DA591" s="709"/>
      <c r="DB591" s="709"/>
      <c r="DC591" s="709"/>
      <c r="DD591" s="709"/>
      <c r="DE591" s="709"/>
      <c r="DF591" s="709"/>
      <c r="DG591" s="709"/>
      <c r="DH591" s="709"/>
      <c r="DI591" s="709"/>
      <c r="DJ591" s="709"/>
      <c r="DK591" s="709"/>
      <c r="DL591" s="709"/>
      <c r="DM591" s="709"/>
      <c r="DN591" s="709"/>
      <c r="DO591" s="709"/>
      <c r="DP591" s="709"/>
      <c r="DQ591" s="709"/>
      <c r="DR591" s="709"/>
      <c r="DS591" s="709"/>
      <c r="DT591" s="709"/>
      <c r="DU591" s="709"/>
      <c r="DV591" s="709"/>
      <c r="DW591" s="709"/>
      <c r="DX591" s="709"/>
      <c r="DY591" s="709"/>
      <c r="DZ591" s="709"/>
      <c r="EA591" s="709"/>
      <c r="EB591" s="709"/>
      <c r="EC591" s="709"/>
      <c r="ED591" s="709"/>
      <c r="EE591" s="709"/>
      <c r="EF591" s="709"/>
      <c r="EG591" s="709"/>
      <c r="EH591" s="709"/>
      <c r="EI591" s="709"/>
      <c r="EJ591" s="709"/>
      <c r="EK591" s="709"/>
      <c r="EL591" s="709"/>
      <c r="EM591" s="709"/>
      <c r="EN591" s="709"/>
      <c r="EO591" s="709"/>
      <c r="EP591" s="709"/>
      <c r="EQ591" s="709"/>
      <c r="ER591" s="709"/>
      <c r="ES591" s="709"/>
      <c r="ET591" s="709"/>
      <c r="EU591" s="709"/>
      <c r="EV591" s="709"/>
      <c r="EW591" s="709"/>
      <c r="EX591" s="709"/>
      <c r="EY591" s="709"/>
      <c r="EZ591" s="709"/>
      <c r="FA591" s="709"/>
      <c r="FB591" s="709"/>
      <c r="FC591" s="709"/>
      <c r="FD591" s="709"/>
      <c r="FE591" s="709"/>
      <c r="FF591" s="709"/>
      <c r="FG591" s="709"/>
      <c r="FH591" s="709"/>
      <c r="FI591" s="709"/>
      <c r="FJ591" s="709"/>
      <c r="FK591" s="709"/>
      <c r="FL591" s="709"/>
      <c r="FM591" s="709"/>
      <c r="FN591" s="709"/>
      <c r="FO591" s="709"/>
      <c r="FP591" s="709"/>
      <c r="FQ591" s="709"/>
      <c r="FR591" s="709"/>
      <c r="FS591" s="709"/>
      <c r="FT591" s="709"/>
      <c r="FU591" s="709"/>
      <c r="FV591" s="709"/>
      <c r="FW591" s="709"/>
      <c r="FX591" s="709"/>
      <c r="FY591" s="709"/>
      <c r="FZ591" s="709"/>
      <c r="GA591" s="709"/>
      <c r="GB591" s="709"/>
      <c r="GC591" s="709"/>
      <c r="GD591" s="709"/>
      <c r="GE591" s="709"/>
      <c r="GF591" s="709"/>
      <c r="GG591" s="709"/>
      <c r="GH591" s="709"/>
      <c r="GI591" s="709"/>
      <c r="GJ591" s="709"/>
      <c r="GK591" s="709"/>
      <c r="GL591" s="709"/>
      <c r="GM591" s="709"/>
      <c r="GN591" s="709"/>
      <c r="GO591" s="709"/>
      <c r="GP591" s="709"/>
      <c r="GQ591" s="709"/>
      <c r="GR591" s="709"/>
      <c r="GS591" s="709"/>
      <c r="GT591" s="709"/>
      <c r="GU591" s="709"/>
      <c r="GV591" s="709"/>
      <c r="GW591" s="709"/>
      <c r="GX591" s="709"/>
      <c r="GY591" s="709"/>
      <c r="GZ591" s="709"/>
      <c r="HA591" s="709"/>
      <c r="HB591" s="709"/>
      <c r="HC591" s="709"/>
      <c r="HD591" s="709"/>
      <c r="HE591" s="709"/>
      <c r="HF591" s="709"/>
      <c r="HG591" s="709"/>
      <c r="HH591" s="709"/>
      <c r="HI591" s="709"/>
      <c r="HJ591" s="709"/>
      <c r="HK591" s="709"/>
      <c r="HL591" s="709"/>
      <c r="HM591" s="709"/>
      <c r="HN591" s="709"/>
      <c r="HO591" s="709"/>
      <c r="HP591" s="709"/>
      <c r="HQ591" s="709"/>
      <c r="HR591" s="709"/>
      <c r="HS591" s="709"/>
      <c r="HT591" s="709"/>
      <c r="HU591" s="709"/>
      <c r="HV591" s="709"/>
      <c r="HW591" s="709"/>
      <c r="HX591" s="709"/>
      <c r="HY591" s="709"/>
      <c r="HZ591" s="709"/>
      <c r="IA591" s="709"/>
      <c r="IB591" s="709"/>
      <c r="IC591" s="709"/>
      <c r="ID591" s="709"/>
      <c r="IE591" s="709"/>
      <c r="IF591" s="709"/>
      <c r="IG591" s="709"/>
      <c r="IH591" s="709"/>
      <c r="II591" s="709"/>
      <c r="IJ591" s="709"/>
      <c r="IK591" s="709"/>
      <c r="IL591" s="709"/>
      <c r="IM591" s="709"/>
      <c r="IN591" s="709"/>
      <c r="IO591" s="709"/>
      <c r="IP591" s="709"/>
      <c r="IQ591" s="709"/>
      <c r="IR591" s="709"/>
      <c r="IS591" s="709"/>
      <c r="IT591" s="709"/>
      <c r="IU591" s="709"/>
      <c r="IV591" s="709"/>
      <c r="IW591" s="709"/>
      <c r="IX591" s="709"/>
      <c r="IY591" s="709"/>
      <c r="IZ591" s="709"/>
      <c r="JA591" s="709"/>
      <c r="JB591" s="709"/>
      <c r="JC591" s="709"/>
      <c r="JD591" s="709"/>
      <c r="JE591" s="709"/>
      <c r="JF591" s="709"/>
      <c r="JG591" s="709"/>
      <c r="JH591" s="709"/>
      <c r="JI591" s="709"/>
      <c r="JJ591" s="709"/>
      <c r="JK591" s="709"/>
      <c r="JL591" s="709"/>
      <c r="JM591" s="709"/>
      <c r="JN591" s="709"/>
      <c r="JO591" s="709"/>
      <c r="JP591" s="709"/>
      <c r="JQ591" s="709"/>
      <c r="JR591" s="709"/>
      <c r="JS591" s="709"/>
      <c r="JT591" s="709"/>
      <c r="JU591" s="709"/>
      <c r="JV591" s="709"/>
      <c r="JW591" s="709"/>
      <c r="JX591" s="709"/>
      <c r="JY591" s="709"/>
      <c r="JZ591" s="709"/>
      <c r="KA591" s="709"/>
      <c r="KB591" s="709"/>
      <c r="KC591" s="709"/>
      <c r="KD591" s="709"/>
      <c r="KE591" s="709"/>
      <c r="KF591" s="709"/>
      <c r="KG591" s="709"/>
      <c r="KH591" s="709"/>
      <c r="KI591" s="709"/>
      <c r="KJ591" s="709"/>
      <c r="KK591" s="709"/>
      <c r="KL591" s="709"/>
      <c r="KM591" s="709"/>
      <c r="KN591" s="709"/>
      <c r="KO591" s="709"/>
      <c r="KP591" s="709"/>
      <c r="KQ591" s="709"/>
      <c r="KR591" s="709"/>
      <c r="KS591" s="709"/>
      <c r="KT591" s="709"/>
      <c r="KU591" s="709"/>
      <c r="KV591" s="709"/>
      <c r="KW591" s="709"/>
      <c r="KX591" s="709"/>
      <c r="KY591" s="709"/>
      <c r="KZ591" s="709"/>
      <c r="LA591" s="709"/>
      <c r="LB591" s="709"/>
      <c r="LC591" s="709"/>
      <c r="LD591" s="709"/>
      <c r="LE591" s="709"/>
      <c r="LF591" s="709"/>
      <c r="LG591" s="709"/>
      <c r="LH591" s="709"/>
      <c r="LI591" s="709"/>
      <c r="LJ591" s="709"/>
      <c r="LK591" s="709"/>
      <c r="LL591" s="709"/>
      <c r="LM591" s="709"/>
      <c r="LN591" s="709"/>
    </row>
    <row r="592" spans="1:326" ht="25.5" customHeight="1">
      <c r="A592" s="49">
        <v>2</v>
      </c>
      <c r="B592" s="774" t="s">
        <v>1301</v>
      </c>
      <c r="C592" s="774"/>
      <c r="D592" s="774"/>
      <c r="E592" s="710"/>
      <c r="F592" s="597"/>
      <c r="G592" s="209"/>
      <c r="H592" s="209"/>
      <c r="I592" s="209"/>
      <c r="J592" s="709"/>
      <c r="K592" s="709"/>
      <c r="L592" s="709"/>
      <c r="M592" s="709"/>
      <c r="N592" s="709"/>
      <c r="O592" s="709"/>
      <c r="P592" s="709"/>
      <c r="Q592" s="709"/>
      <c r="R592" s="709"/>
      <c r="S592" s="709"/>
      <c r="T592" s="709"/>
      <c r="U592" s="709"/>
      <c r="V592" s="709"/>
      <c r="W592" s="709"/>
      <c r="X592" s="709"/>
      <c r="Y592" s="709"/>
      <c r="Z592" s="709"/>
      <c r="AA592" s="709"/>
      <c r="AB592" s="709"/>
      <c r="AC592" s="709"/>
      <c r="AD592" s="709"/>
      <c r="AE592" s="709"/>
      <c r="AF592" s="709"/>
      <c r="AG592" s="709"/>
      <c r="AH592" s="709"/>
      <c r="AI592" s="709"/>
      <c r="AJ592" s="709"/>
      <c r="AK592" s="709"/>
      <c r="AL592" s="709"/>
      <c r="AM592" s="709"/>
      <c r="AN592" s="709"/>
      <c r="AO592" s="709"/>
      <c r="AP592" s="709"/>
      <c r="AQ592" s="709"/>
      <c r="AR592" s="709"/>
      <c r="AS592" s="709"/>
      <c r="AT592" s="709"/>
      <c r="AU592" s="709"/>
      <c r="AV592" s="709"/>
      <c r="AW592" s="709"/>
      <c r="AX592" s="709"/>
      <c r="AY592" s="709"/>
      <c r="AZ592" s="709"/>
      <c r="BA592" s="709"/>
      <c r="BB592" s="709"/>
      <c r="BC592" s="709"/>
      <c r="BD592" s="709"/>
      <c r="BE592" s="709"/>
      <c r="BF592" s="709"/>
      <c r="BG592" s="709"/>
      <c r="BH592" s="709"/>
      <c r="BI592" s="709"/>
      <c r="BJ592" s="709"/>
      <c r="BK592" s="709"/>
      <c r="BL592" s="709"/>
      <c r="BM592" s="709"/>
      <c r="BN592" s="709"/>
      <c r="BO592" s="709"/>
      <c r="BP592" s="709"/>
      <c r="BQ592" s="709"/>
      <c r="BR592" s="709"/>
      <c r="BS592" s="709"/>
      <c r="BT592" s="709"/>
      <c r="BU592" s="709"/>
      <c r="BV592" s="709"/>
      <c r="BW592" s="709"/>
      <c r="BX592" s="709"/>
      <c r="BY592" s="709"/>
      <c r="BZ592" s="709"/>
      <c r="CA592" s="709"/>
      <c r="CB592" s="709"/>
      <c r="CC592" s="709"/>
      <c r="CD592" s="709"/>
      <c r="CE592" s="709"/>
      <c r="CF592" s="709"/>
      <c r="CG592" s="709"/>
      <c r="CH592" s="709"/>
      <c r="CI592" s="709"/>
      <c r="CJ592" s="709"/>
      <c r="CK592" s="709"/>
      <c r="CL592" s="709"/>
      <c r="CM592" s="709"/>
      <c r="CN592" s="709"/>
      <c r="CO592" s="709"/>
      <c r="CP592" s="709"/>
      <c r="CQ592" s="709"/>
      <c r="CR592" s="709"/>
      <c r="CS592" s="709"/>
      <c r="CT592" s="709"/>
      <c r="CU592" s="709"/>
      <c r="CV592" s="709"/>
      <c r="CW592" s="709"/>
      <c r="CX592" s="709"/>
      <c r="CY592" s="709"/>
      <c r="CZ592" s="709"/>
      <c r="DA592" s="709"/>
      <c r="DB592" s="709"/>
      <c r="DC592" s="709"/>
      <c r="DD592" s="709"/>
      <c r="DE592" s="709"/>
      <c r="DF592" s="709"/>
      <c r="DG592" s="709"/>
      <c r="DH592" s="709"/>
      <c r="DI592" s="709"/>
      <c r="DJ592" s="709"/>
      <c r="DK592" s="709"/>
      <c r="DL592" s="709"/>
      <c r="DM592" s="709"/>
      <c r="DN592" s="709"/>
      <c r="DO592" s="709"/>
      <c r="DP592" s="709"/>
      <c r="DQ592" s="709"/>
      <c r="DR592" s="709"/>
      <c r="DS592" s="709"/>
      <c r="DT592" s="709"/>
      <c r="DU592" s="709"/>
      <c r="DV592" s="709"/>
      <c r="DW592" s="709"/>
      <c r="DX592" s="709"/>
      <c r="DY592" s="709"/>
      <c r="DZ592" s="709"/>
      <c r="EA592" s="709"/>
      <c r="EB592" s="709"/>
      <c r="EC592" s="709"/>
      <c r="ED592" s="709"/>
      <c r="EE592" s="709"/>
      <c r="EF592" s="709"/>
      <c r="EG592" s="709"/>
      <c r="EH592" s="709"/>
      <c r="EI592" s="709"/>
      <c r="EJ592" s="709"/>
      <c r="EK592" s="709"/>
      <c r="EL592" s="709"/>
      <c r="EM592" s="709"/>
      <c r="EN592" s="709"/>
      <c r="EO592" s="709"/>
      <c r="EP592" s="709"/>
      <c r="EQ592" s="709"/>
      <c r="ER592" s="709"/>
      <c r="ES592" s="709"/>
      <c r="ET592" s="709"/>
      <c r="EU592" s="709"/>
      <c r="EV592" s="709"/>
      <c r="EW592" s="709"/>
      <c r="EX592" s="709"/>
      <c r="EY592" s="709"/>
      <c r="EZ592" s="709"/>
      <c r="FA592" s="709"/>
      <c r="FB592" s="709"/>
      <c r="FC592" s="709"/>
      <c r="FD592" s="709"/>
      <c r="FE592" s="709"/>
      <c r="FF592" s="709"/>
      <c r="FG592" s="709"/>
      <c r="FH592" s="709"/>
      <c r="FI592" s="709"/>
      <c r="FJ592" s="709"/>
      <c r="FK592" s="709"/>
      <c r="FL592" s="709"/>
      <c r="FM592" s="709"/>
      <c r="FN592" s="709"/>
      <c r="FO592" s="709"/>
      <c r="FP592" s="709"/>
      <c r="FQ592" s="709"/>
      <c r="FR592" s="709"/>
      <c r="FS592" s="709"/>
      <c r="FT592" s="709"/>
      <c r="FU592" s="709"/>
      <c r="FV592" s="709"/>
      <c r="FW592" s="709"/>
      <c r="FX592" s="709"/>
      <c r="FY592" s="709"/>
      <c r="FZ592" s="709"/>
      <c r="GA592" s="709"/>
      <c r="GB592" s="709"/>
      <c r="GC592" s="709"/>
      <c r="GD592" s="709"/>
      <c r="GE592" s="709"/>
      <c r="GF592" s="709"/>
      <c r="GG592" s="709"/>
      <c r="GH592" s="709"/>
      <c r="GI592" s="709"/>
      <c r="GJ592" s="709"/>
      <c r="GK592" s="709"/>
      <c r="GL592" s="709"/>
      <c r="GM592" s="709"/>
      <c r="GN592" s="709"/>
      <c r="GO592" s="709"/>
      <c r="GP592" s="709"/>
      <c r="GQ592" s="709"/>
      <c r="GR592" s="709"/>
      <c r="GS592" s="709"/>
      <c r="GT592" s="709"/>
      <c r="GU592" s="709"/>
      <c r="GV592" s="709"/>
      <c r="GW592" s="709"/>
      <c r="GX592" s="709"/>
      <c r="GY592" s="709"/>
      <c r="GZ592" s="709"/>
      <c r="HA592" s="709"/>
      <c r="HB592" s="709"/>
      <c r="HC592" s="709"/>
      <c r="HD592" s="709"/>
      <c r="HE592" s="709"/>
      <c r="HF592" s="709"/>
      <c r="HG592" s="709"/>
      <c r="HH592" s="709"/>
      <c r="HI592" s="709"/>
      <c r="HJ592" s="709"/>
      <c r="HK592" s="709"/>
      <c r="HL592" s="709"/>
      <c r="HM592" s="709"/>
      <c r="HN592" s="709"/>
      <c r="HO592" s="709"/>
      <c r="HP592" s="709"/>
      <c r="HQ592" s="709"/>
      <c r="HR592" s="709"/>
      <c r="HS592" s="709"/>
      <c r="HT592" s="709"/>
      <c r="HU592" s="709"/>
      <c r="HV592" s="709"/>
      <c r="HW592" s="709"/>
      <c r="HX592" s="709"/>
      <c r="HY592" s="709"/>
      <c r="HZ592" s="709"/>
      <c r="IA592" s="709"/>
      <c r="IB592" s="709"/>
      <c r="IC592" s="709"/>
      <c r="ID592" s="709"/>
      <c r="IE592" s="709"/>
      <c r="IF592" s="709"/>
      <c r="IG592" s="709"/>
      <c r="IH592" s="709"/>
      <c r="II592" s="709"/>
      <c r="IJ592" s="709"/>
      <c r="IK592" s="709"/>
      <c r="IL592" s="709"/>
      <c r="IM592" s="709"/>
      <c r="IN592" s="709"/>
      <c r="IO592" s="709"/>
      <c r="IP592" s="709"/>
      <c r="IQ592" s="709"/>
      <c r="IR592" s="709"/>
      <c r="IS592" s="709"/>
      <c r="IT592" s="709"/>
      <c r="IU592" s="709"/>
      <c r="IV592" s="709"/>
      <c r="IW592" s="709"/>
      <c r="IX592" s="709"/>
      <c r="IY592" s="709"/>
      <c r="IZ592" s="709"/>
      <c r="JA592" s="709"/>
      <c r="JB592" s="709"/>
      <c r="JC592" s="709"/>
      <c r="JD592" s="709"/>
      <c r="JE592" s="709"/>
      <c r="JF592" s="709"/>
      <c r="JG592" s="709"/>
      <c r="JH592" s="709"/>
      <c r="JI592" s="709"/>
      <c r="JJ592" s="709"/>
      <c r="JK592" s="709"/>
      <c r="JL592" s="709"/>
      <c r="JM592" s="709"/>
      <c r="JN592" s="709"/>
      <c r="JO592" s="709"/>
      <c r="JP592" s="709"/>
      <c r="JQ592" s="709"/>
      <c r="JR592" s="709"/>
      <c r="JS592" s="709"/>
      <c r="JT592" s="709"/>
      <c r="JU592" s="709"/>
      <c r="JV592" s="709"/>
      <c r="JW592" s="709"/>
      <c r="JX592" s="709"/>
      <c r="JY592" s="709"/>
      <c r="JZ592" s="709"/>
      <c r="KA592" s="709"/>
      <c r="KB592" s="709"/>
      <c r="KC592" s="709"/>
      <c r="KD592" s="709"/>
      <c r="KE592" s="709"/>
      <c r="KF592" s="709"/>
      <c r="KG592" s="709"/>
      <c r="KH592" s="709"/>
      <c r="KI592" s="709"/>
      <c r="KJ592" s="709"/>
      <c r="KK592" s="709"/>
      <c r="KL592" s="709"/>
      <c r="KM592" s="709"/>
      <c r="KN592" s="709"/>
      <c r="KO592" s="709"/>
      <c r="KP592" s="709"/>
      <c r="KQ592" s="709"/>
      <c r="KR592" s="709"/>
      <c r="KS592" s="709"/>
      <c r="KT592" s="709"/>
      <c r="KU592" s="709"/>
      <c r="KV592" s="709"/>
      <c r="KW592" s="709"/>
      <c r="KX592" s="709"/>
      <c r="KY592" s="709"/>
      <c r="KZ592" s="709"/>
      <c r="LA592" s="709"/>
      <c r="LB592" s="709"/>
      <c r="LC592" s="709"/>
      <c r="LD592" s="709"/>
      <c r="LE592" s="709"/>
      <c r="LF592" s="709"/>
      <c r="LG592" s="709"/>
      <c r="LH592" s="709"/>
      <c r="LI592" s="709"/>
      <c r="LJ592" s="709"/>
      <c r="LK592" s="709"/>
      <c r="LL592" s="709"/>
      <c r="LM592" s="709"/>
      <c r="LN592" s="709"/>
    </row>
    <row r="593" spans="1:326" ht="25.5" customHeight="1">
      <c r="A593" s="49">
        <v>3</v>
      </c>
      <c r="B593" s="7" t="s">
        <v>1083</v>
      </c>
      <c r="D593" s="7"/>
      <c r="E593" s="710"/>
      <c r="F593" s="597"/>
      <c r="G593" s="209"/>
      <c r="H593" s="209"/>
      <c r="I593" s="209"/>
      <c r="J593" s="709"/>
      <c r="K593" s="709"/>
      <c r="L593" s="709"/>
      <c r="M593" s="709"/>
      <c r="N593" s="709"/>
      <c r="O593" s="709"/>
      <c r="P593" s="709"/>
      <c r="Q593" s="709"/>
      <c r="R593" s="709"/>
      <c r="S593" s="709"/>
      <c r="T593" s="709"/>
      <c r="U593" s="709"/>
      <c r="V593" s="709"/>
      <c r="W593" s="709"/>
      <c r="X593" s="709"/>
      <c r="Y593" s="709"/>
      <c r="Z593" s="709"/>
      <c r="AA593" s="709"/>
      <c r="AB593" s="709"/>
      <c r="AC593" s="709"/>
      <c r="AD593" s="709"/>
      <c r="AE593" s="709"/>
      <c r="AF593" s="709"/>
      <c r="AG593" s="709"/>
      <c r="AH593" s="709"/>
      <c r="AI593" s="709"/>
      <c r="AJ593" s="709"/>
      <c r="AK593" s="709"/>
      <c r="AL593" s="709"/>
      <c r="AM593" s="709"/>
      <c r="AN593" s="709"/>
      <c r="AO593" s="709"/>
      <c r="AP593" s="709"/>
      <c r="AQ593" s="709"/>
      <c r="AR593" s="709"/>
      <c r="AS593" s="709"/>
      <c r="AT593" s="709"/>
      <c r="AU593" s="709"/>
      <c r="AV593" s="709"/>
      <c r="AW593" s="709"/>
      <c r="AX593" s="709"/>
      <c r="AY593" s="709"/>
      <c r="AZ593" s="709"/>
      <c r="BA593" s="709"/>
      <c r="BB593" s="709"/>
      <c r="BC593" s="709"/>
      <c r="BD593" s="709"/>
      <c r="BE593" s="709"/>
      <c r="BF593" s="709"/>
      <c r="BG593" s="709"/>
      <c r="BH593" s="709"/>
      <c r="BI593" s="709"/>
      <c r="BJ593" s="709"/>
      <c r="BK593" s="709"/>
      <c r="BL593" s="709"/>
      <c r="BM593" s="709"/>
      <c r="BN593" s="709"/>
      <c r="BO593" s="709"/>
      <c r="BP593" s="709"/>
      <c r="BQ593" s="709"/>
      <c r="BR593" s="709"/>
      <c r="BS593" s="709"/>
      <c r="BT593" s="709"/>
      <c r="BU593" s="709"/>
      <c r="BV593" s="709"/>
      <c r="BW593" s="709"/>
      <c r="BX593" s="709"/>
      <c r="BY593" s="709"/>
      <c r="BZ593" s="709"/>
      <c r="CA593" s="709"/>
      <c r="CB593" s="709"/>
      <c r="CC593" s="709"/>
      <c r="CD593" s="709"/>
      <c r="CE593" s="709"/>
      <c r="CF593" s="709"/>
      <c r="CG593" s="709"/>
      <c r="CH593" s="709"/>
      <c r="CI593" s="709"/>
      <c r="CJ593" s="709"/>
      <c r="CK593" s="709"/>
      <c r="CL593" s="709"/>
      <c r="CM593" s="709"/>
      <c r="CN593" s="709"/>
      <c r="CO593" s="709"/>
      <c r="CP593" s="709"/>
      <c r="CQ593" s="709"/>
      <c r="CR593" s="709"/>
      <c r="CS593" s="709"/>
      <c r="CT593" s="709"/>
      <c r="CU593" s="709"/>
      <c r="CV593" s="709"/>
      <c r="CW593" s="709"/>
      <c r="CX593" s="709"/>
      <c r="CY593" s="709"/>
      <c r="CZ593" s="709"/>
      <c r="DA593" s="709"/>
      <c r="DB593" s="709"/>
      <c r="DC593" s="709"/>
      <c r="DD593" s="709"/>
      <c r="DE593" s="709"/>
      <c r="DF593" s="709"/>
      <c r="DG593" s="709"/>
      <c r="DH593" s="709"/>
      <c r="DI593" s="709"/>
      <c r="DJ593" s="709"/>
      <c r="DK593" s="709"/>
      <c r="DL593" s="709"/>
      <c r="DM593" s="709"/>
      <c r="DN593" s="709"/>
      <c r="DO593" s="709"/>
      <c r="DP593" s="709"/>
      <c r="DQ593" s="709"/>
      <c r="DR593" s="709"/>
      <c r="DS593" s="709"/>
      <c r="DT593" s="709"/>
      <c r="DU593" s="709"/>
      <c r="DV593" s="709"/>
      <c r="DW593" s="709"/>
      <c r="DX593" s="709"/>
      <c r="DY593" s="709"/>
      <c r="DZ593" s="709"/>
      <c r="EA593" s="709"/>
      <c r="EB593" s="709"/>
      <c r="EC593" s="709"/>
      <c r="ED593" s="709"/>
      <c r="EE593" s="709"/>
      <c r="EF593" s="709"/>
      <c r="EG593" s="709"/>
      <c r="EH593" s="709"/>
      <c r="EI593" s="709"/>
      <c r="EJ593" s="709"/>
      <c r="EK593" s="709"/>
      <c r="EL593" s="709"/>
      <c r="EM593" s="709"/>
      <c r="EN593" s="709"/>
      <c r="EO593" s="709"/>
      <c r="EP593" s="709"/>
      <c r="EQ593" s="709"/>
      <c r="ER593" s="709"/>
      <c r="ES593" s="709"/>
      <c r="ET593" s="709"/>
      <c r="EU593" s="709"/>
      <c r="EV593" s="709"/>
      <c r="EW593" s="709"/>
      <c r="EX593" s="709"/>
      <c r="EY593" s="709"/>
      <c r="EZ593" s="709"/>
      <c r="FA593" s="709"/>
      <c r="FB593" s="709"/>
      <c r="FC593" s="709"/>
      <c r="FD593" s="709"/>
      <c r="FE593" s="709"/>
      <c r="FF593" s="709"/>
      <c r="FG593" s="709"/>
      <c r="FH593" s="709"/>
      <c r="FI593" s="709"/>
      <c r="FJ593" s="709"/>
      <c r="FK593" s="709"/>
      <c r="FL593" s="709"/>
      <c r="FM593" s="709"/>
      <c r="FN593" s="709"/>
      <c r="FO593" s="709"/>
      <c r="FP593" s="709"/>
      <c r="FQ593" s="709"/>
      <c r="FR593" s="709"/>
      <c r="FS593" s="709"/>
      <c r="FT593" s="709"/>
      <c r="FU593" s="709"/>
      <c r="FV593" s="709"/>
      <c r="FW593" s="709"/>
      <c r="FX593" s="709"/>
      <c r="FY593" s="709"/>
      <c r="FZ593" s="709"/>
      <c r="GA593" s="709"/>
      <c r="GB593" s="709"/>
      <c r="GC593" s="709"/>
      <c r="GD593" s="709"/>
      <c r="GE593" s="709"/>
      <c r="GF593" s="709"/>
      <c r="GG593" s="709"/>
      <c r="GH593" s="709"/>
      <c r="GI593" s="709"/>
      <c r="GJ593" s="709"/>
      <c r="GK593" s="709"/>
      <c r="GL593" s="709"/>
      <c r="GM593" s="709"/>
      <c r="GN593" s="709"/>
      <c r="GO593" s="709"/>
      <c r="GP593" s="709"/>
      <c r="GQ593" s="709"/>
      <c r="GR593" s="709"/>
      <c r="GS593" s="709"/>
      <c r="GT593" s="709"/>
      <c r="GU593" s="709"/>
      <c r="GV593" s="709"/>
      <c r="GW593" s="709"/>
      <c r="GX593" s="709"/>
      <c r="GY593" s="709"/>
      <c r="GZ593" s="709"/>
      <c r="HA593" s="709"/>
      <c r="HB593" s="709"/>
      <c r="HC593" s="709"/>
      <c r="HD593" s="709"/>
      <c r="HE593" s="709"/>
      <c r="HF593" s="709"/>
      <c r="HG593" s="709"/>
      <c r="HH593" s="709"/>
      <c r="HI593" s="709"/>
      <c r="HJ593" s="709"/>
      <c r="HK593" s="709"/>
      <c r="HL593" s="709"/>
      <c r="HM593" s="709"/>
      <c r="HN593" s="709"/>
      <c r="HO593" s="709"/>
      <c r="HP593" s="709"/>
      <c r="HQ593" s="709"/>
      <c r="HR593" s="709"/>
      <c r="HS593" s="709"/>
      <c r="HT593" s="709"/>
      <c r="HU593" s="709"/>
      <c r="HV593" s="709"/>
      <c r="HW593" s="709"/>
      <c r="HX593" s="709"/>
      <c r="HY593" s="709"/>
      <c r="HZ593" s="709"/>
      <c r="IA593" s="709"/>
      <c r="IB593" s="709"/>
      <c r="IC593" s="709"/>
      <c r="ID593" s="709"/>
      <c r="IE593" s="709"/>
      <c r="IF593" s="709"/>
      <c r="IG593" s="709"/>
      <c r="IH593" s="709"/>
      <c r="II593" s="709"/>
      <c r="IJ593" s="709"/>
      <c r="IK593" s="709"/>
      <c r="IL593" s="709"/>
      <c r="IM593" s="709"/>
      <c r="IN593" s="709"/>
      <c r="IO593" s="709"/>
      <c r="IP593" s="709"/>
      <c r="IQ593" s="709"/>
      <c r="IR593" s="709"/>
      <c r="IS593" s="709"/>
      <c r="IT593" s="709"/>
      <c r="IU593" s="709"/>
      <c r="IV593" s="709"/>
      <c r="IW593" s="709"/>
      <c r="IX593" s="709"/>
      <c r="IY593" s="709"/>
      <c r="IZ593" s="709"/>
      <c r="JA593" s="709"/>
      <c r="JB593" s="709"/>
      <c r="JC593" s="709"/>
      <c r="JD593" s="709"/>
      <c r="JE593" s="709"/>
      <c r="JF593" s="709"/>
      <c r="JG593" s="709"/>
      <c r="JH593" s="709"/>
      <c r="JI593" s="709"/>
      <c r="JJ593" s="709"/>
      <c r="JK593" s="709"/>
      <c r="JL593" s="709"/>
      <c r="JM593" s="709"/>
      <c r="JN593" s="709"/>
      <c r="JO593" s="709"/>
      <c r="JP593" s="709"/>
      <c r="JQ593" s="709"/>
      <c r="JR593" s="709"/>
      <c r="JS593" s="709"/>
      <c r="JT593" s="709"/>
      <c r="JU593" s="709"/>
      <c r="JV593" s="709"/>
      <c r="JW593" s="709"/>
      <c r="JX593" s="709"/>
      <c r="JY593" s="709"/>
      <c r="JZ593" s="709"/>
      <c r="KA593" s="709"/>
      <c r="KB593" s="709"/>
      <c r="KC593" s="709"/>
      <c r="KD593" s="709"/>
      <c r="KE593" s="709"/>
      <c r="KF593" s="709"/>
      <c r="KG593" s="709"/>
      <c r="KH593" s="709"/>
      <c r="KI593" s="709"/>
      <c r="KJ593" s="709"/>
      <c r="KK593" s="709"/>
      <c r="KL593" s="709"/>
      <c r="KM593" s="709"/>
      <c r="KN593" s="709"/>
      <c r="KO593" s="709"/>
      <c r="KP593" s="709"/>
      <c r="KQ593" s="709"/>
      <c r="KR593" s="709"/>
      <c r="KS593" s="709"/>
      <c r="KT593" s="709"/>
      <c r="KU593" s="709"/>
      <c r="KV593" s="709"/>
      <c r="KW593" s="709"/>
      <c r="KX593" s="709"/>
      <c r="KY593" s="709"/>
      <c r="KZ593" s="709"/>
      <c r="LA593" s="709"/>
      <c r="LB593" s="709"/>
      <c r="LC593" s="709"/>
      <c r="LD593" s="709"/>
      <c r="LE593" s="709"/>
      <c r="LF593" s="709"/>
      <c r="LG593" s="709"/>
      <c r="LH593" s="709"/>
      <c r="LI593" s="709"/>
      <c r="LJ593" s="709"/>
      <c r="LK593" s="709"/>
      <c r="LL593" s="709"/>
      <c r="LM593" s="709"/>
      <c r="LN593" s="709"/>
    </row>
    <row r="594" spans="1:326" ht="25.5" customHeight="1">
      <c r="A594" s="49">
        <v>4</v>
      </c>
      <c r="B594" s="7" t="s">
        <v>1084</v>
      </c>
      <c r="D594" s="7"/>
      <c r="E594" s="710"/>
      <c r="F594" s="597"/>
      <c r="G594" s="209"/>
      <c r="H594" s="209"/>
      <c r="I594" s="209"/>
      <c r="J594" s="709"/>
      <c r="K594" s="709"/>
      <c r="L594" s="709"/>
      <c r="M594" s="709"/>
      <c r="N594" s="709"/>
      <c r="O594" s="709"/>
      <c r="P594" s="709"/>
      <c r="Q594" s="709"/>
      <c r="R594" s="709"/>
      <c r="S594" s="709"/>
      <c r="T594" s="709"/>
      <c r="U594" s="709"/>
      <c r="V594" s="709"/>
      <c r="W594" s="709"/>
      <c r="X594" s="709"/>
      <c r="Y594" s="709"/>
      <c r="Z594" s="709"/>
      <c r="AA594" s="709"/>
      <c r="AB594" s="709"/>
      <c r="AC594" s="709"/>
      <c r="AD594" s="709"/>
      <c r="AE594" s="709"/>
      <c r="AF594" s="709"/>
      <c r="AG594" s="709"/>
      <c r="AH594" s="709"/>
      <c r="AI594" s="709"/>
      <c r="AJ594" s="709"/>
      <c r="AK594" s="709"/>
      <c r="AL594" s="709"/>
      <c r="AM594" s="709"/>
      <c r="AN594" s="709"/>
      <c r="AO594" s="709"/>
      <c r="AP594" s="709"/>
      <c r="AQ594" s="709"/>
      <c r="AR594" s="709"/>
      <c r="AS594" s="709"/>
      <c r="AT594" s="709"/>
      <c r="AU594" s="709"/>
      <c r="AV594" s="709"/>
      <c r="AW594" s="709"/>
      <c r="AX594" s="709"/>
      <c r="AY594" s="709"/>
      <c r="AZ594" s="709"/>
      <c r="BA594" s="709"/>
      <c r="BB594" s="709"/>
      <c r="BC594" s="709"/>
      <c r="BD594" s="709"/>
      <c r="BE594" s="709"/>
      <c r="BF594" s="709"/>
      <c r="BG594" s="709"/>
      <c r="BH594" s="709"/>
      <c r="BI594" s="709"/>
      <c r="BJ594" s="709"/>
      <c r="BK594" s="709"/>
      <c r="BL594" s="709"/>
      <c r="BM594" s="709"/>
      <c r="BN594" s="709"/>
      <c r="BO594" s="709"/>
      <c r="BP594" s="709"/>
      <c r="BQ594" s="709"/>
      <c r="BR594" s="709"/>
      <c r="BS594" s="709"/>
      <c r="BT594" s="709"/>
      <c r="BU594" s="709"/>
      <c r="BV594" s="709"/>
      <c r="BW594" s="709"/>
      <c r="BX594" s="709"/>
      <c r="BY594" s="709"/>
      <c r="BZ594" s="709"/>
      <c r="CA594" s="709"/>
      <c r="CB594" s="709"/>
      <c r="CC594" s="709"/>
      <c r="CD594" s="709"/>
      <c r="CE594" s="709"/>
      <c r="CF594" s="709"/>
      <c r="CG594" s="709"/>
      <c r="CH594" s="709"/>
      <c r="CI594" s="709"/>
      <c r="CJ594" s="709"/>
      <c r="CK594" s="709"/>
      <c r="CL594" s="709"/>
      <c r="CM594" s="709"/>
      <c r="CN594" s="709"/>
      <c r="CO594" s="709"/>
      <c r="CP594" s="709"/>
      <c r="CQ594" s="709"/>
      <c r="CR594" s="709"/>
      <c r="CS594" s="709"/>
      <c r="CT594" s="709"/>
      <c r="CU594" s="709"/>
      <c r="CV594" s="709"/>
      <c r="CW594" s="709"/>
      <c r="CX594" s="709"/>
      <c r="CY594" s="709"/>
      <c r="CZ594" s="709"/>
      <c r="DA594" s="709"/>
      <c r="DB594" s="709"/>
      <c r="DC594" s="709"/>
      <c r="DD594" s="709"/>
      <c r="DE594" s="709"/>
      <c r="DF594" s="709"/>
      <c r="DG594" s="709"/>
      <c r="DH594" s="709"/>
      <c r="DI594" s="709"/>
      <c r="DJ594" s="709"/>
      <c r="DK594" s="709"/>
      <c r="DL594" s="709"/>
      <c r="DM594" s="709"/>
      <c r="DN594" s="709"/>
      <c r="DO594" s="709"/>
      <c r="DP594" s="709"/>
      <c r="DQ594" s="709"/>
      <c r="DR594" s="709"/>
      <c r="DS594" s="709"/>
      <c r="DT594" s="709"/>
      <c r="DU594" s="709"/>
      <c r="DV594" s="709"/>
      <c r="DW594" s="709"/>
      <c r="DX594" s="709"/>
      <c r="DY594" s="709"/>
      <c r="DZ594" s="709"/>
      <c r="EA594" s="709"/>
      <c r="EB594" s="709"/>
      <c r="EC594" s="709"/>
      <c r="ED594" s="709"/>
      <c r="EE594" s="709"/>
      <c r="EF594" s="709"/>
      <c r="EG594" s="709"/>
      <c r="EH594" s="709"/>
      <c r="EI594" s="709"/>
      <c r="EJ594" s="709"/>
      <c r="EK594" s="709"/>
      <c r="EL594" s="709"/>
      <c r="EM594" s="709"/>
      <c r="EN594" s="709"/>
      <c r="EO594" s="709"/>
      <c r="EP594" s="709"/>
      <c r="EQ594" s="709"/>
      <c r="ER594" s="709"/>
      <c r="ES594" s="709"/>
      <c r="ET594" s="709"/>
      <c r="EU594" s="709"/>
      <c r="EV594" s="709"/>
      <c r="EW594" s="709"/>
      <c r="EX594" s="709"/>
      <c r="EY594" s="709"/>
      <c r="EZ594" s="709"/>
      <c r="FA594" s="709"/>
      <c r="FB594" s="709"/>
      <c r="FC594" s="709"/>
      <c r="FD594" s="709"/>
      <c r="FE594" s="709"/>
      <c r="FF594" s="709"/>
      <c r="FG594" s="709"/>
      <c r="FH594" s="709"/>
      <c r="FI594" s="709"/>
      <c r="FJ594" s="709"/>
      <c r="FK594" s="709"/>
      <c r="FL594" s="709"/>
      <c r="FM594" s="709"/>
      <c r="FN594" s="709"/>
      <c r="FO594" s="709"/>
      <c r="FP594" s="709"/>
      <c r="FQ594" s="709"/>
      <c r="FR594" s="709"/>
      <c r="FS594" s="709"/>
      <c r="FT594" s="709"/>
      <c r="FU594" s="709"/>
      <c r="FV594" s="709"/>
      <c r="FW594" s="709"/>
      <c r="FX594" s="709"/>
      <c r="FY594" s="709"/>
      <c r="FZ594" s="709"/>
      <c r="GA594" s="709"/>
      <c r="GB594" s="709"/>
      <c r="GC594" s="709"/>
      <c r="GD594" s="709"/>
      <c r="GE594" s="709"/>
      <c r="GF594" s="709"/>
      <c r="GG594" s="709"/>
      <c r="GH594" s="709"/>
      <c r="GI594" s="709"/>
      <c r="GJ594" s="709"/>
      <c r="GK594" s="709"/>
      <c r="GL594" s="709"/>
      <c r="GM594" s="709"/>
      <c r="GN594" s="709"/>
      <c r="GO594" s="709"/>
      <c r="GP594" s="709"/>
      <c r="GQ594" s="709"/>
      <c r="GR594" s="709"/>
      <c r="GS594" s="709"/>
      <c r="GT594" s="709"/>
      <c r="GU594" s="709"/>
      <c r="GV594" s="709"/>
      <c r="GW594" s="709"/>
      <c r="GX594" s="709"/>
      <c r="GY594" s="709"/>
      <c r="GZ594" s="709"/>
      <c r="HA594" s="709"/>
      <c r="HB594" s="709"/>
      <c r="HC594" s="709"/>
      <c r="HD594" s="709"/>
      <c r="HE594" s="709"/>
      <c r="HF594" s="709"/>
      <c r="HG594" s="709"/>
      <c r="HH594" s="709"/>
      <c r="HI594" s="709"/>
      <c r="HJ594" s="709"/>
      <c r="HK594" s="709"/>
      <c r="HL594" s="709"/>
      <c r="HM594" s="709"/>
      <c r="HN594" s="709"/>
      <c r="HO594" s="709"/>
      <c r="HP594" s="709"/>
      <c r="HQ594" s="709"/>
      <c r="HR594" s="709"/>
      <c r="HS594" s="709"/>
      <c r="HT594" s="709"/>
      <c r="HU594" s="709"/>
      <c r="HV594" s="709"/>
      <c r="HW594" s="709"/>
      <c r="HX594" s="709"/>
      <c r="HY594" s="709"/>
      <c r="HZ594" s="709"/>
      <c r="IA594" s="709"/>
      <c r="IB594" s="709"/>
      <c r="IC594" s="709"/>
      <c r="ID594" s="709"/>
      <c r="IE594" s="709"/>
      <c r="IF594" s="709"/>
      <c r="IG594" s="709"/>
      <c r="IH594" s="709"/>
      <c r="II594" s="709"/>
      <c r="IJ594" s="709"/>
      <c r="IK594" s="709"/>
      <c r="IL594" s="709"/>
      <c r="IM594" s="709"/>
      <c r="IN594" s="709"/>
      <c r="IO594" s="709"/>
      <c r="IP594" s="709"/>
      <c r="IQ594" s="709"/>
      <c r="IR594" s="709"/>
      <c r="IS594" s="709"/>
      <c r="IT594" s="709"/>
      <c r="IU594" s="709"/>
      <c r="IV594" s="709"/>
      <c r="IW594" s="709"/>
      <c r="IX594" s="709"/>
      <c r="IY594" s="709"/>
      <c r="IZ594" s="709"/>
      <c r="JA594" s="709"/>
      <c r="JB594" s="709"/>
      <c r="JC594" s="709"/>
      <c r="JD594" s="709"/>
      <c r="JE594" s="709"/>
      <c r="JF594" s="709"/>
      <c r="JG594" s="709"/>
      <c r="JH594" s="709"/>
      <c r="JI594" s="709"/>
      <c r="JJ594" s="709"/>
      <c r="JK594" s="709"/>
      <c r="JL594" s="709"/>
      <c r="JM594" s="709"/>
      <c r="JN594" s="709"/>
      <c r="JO594" s="709"/>
      <c r="JP594" s="709"/>
      <c r="JQ594" s="709"/>
      <c r="JR594" s="709"/>
      <c r="JS594" s="709"/>
      <c r="JT594" s="709"/>
      <c r="JU594" s="709"/>
      <c r="JV594" s="709"/>
      <c r="JW594" s="709"/>
      <c r="JX594" s="709"/>
      <c r="JY594" s="709"/>
      <c r="JZ594" s="709"/>
      <c r="KA594" s="709"/>
      <c r="KB594" s="709"/>
      <c r="KC594" s="709"/>
      <c r="KD594" s="709"/>
      <c r="KE594" s="709"/>
      <c r="KF594" s="709"/>
      <c r="KG594" s="709"/>
      <c r="KH594" s="709"/>
      <c r="KI594" s="709"/>
      <c r="KJ594" s="709"/>
      <c r="KK594" s="709"/>
      <c r="KL594" s="709"/>
      <c r="KM594" s="709"/>
      <c r="KN594" s="709"/>
      <c r="KO594" s="709"/>
      <c r="KP594" s="709"/>
      <c r="KQ594" s="709"/>
      <c r="KR594" s="709"/>
      <c r="KS594" s="709"/>
      <c r="KT594" s="709"/>
      <c r="KU594" s="709"/>
      <c r="KV594" s="709"/>
      <c r="KW594" s="709"/>
      <c r="KX594" s="709"/>
      <c r="KY594" s="709"/>
      <c r="KZ594" s="709"/>
      <c r="LA594" s="709"/>
      <c r="LB594" s="709"/>
      <c r="LC594" s="709"/>
      <c r="LD594" s="709"/>
      <c r="LE594" s="709"/>
      <c r="LF594" s="709"/>
      <c r="LG594" s="709"/>
      <c r="LH594" s="709"/>
      <c r="LI594" s="709"/>
      <c r="LJ594" s="709"/>
      <c r="LK594" s="709"/>
      <c r="LL594" s="709"/>
      <c r="LM594" s="709"/>
      <c r="LN594" s="709"/>
    </row>
    <row r="595" spans="1:326" ht="25.5" customHeight="1">
      <c r="A595" s="8">
        <v>5</v>
      </c>
      <c r="B595" s="7" t="s">
        <v>1085</v>
      </c>
      <c r="D595" s="7"/>
      <c r="E595" s="710"/>
      <c r="F595" s="597"/>
      <c r="G595" s="209"/>
      <c r="H595" s="209"/>
      <c r="I595" s="209"/>
      <c r="J595" s="709"/>
      <c r="K595" s="709"/>
      <c r="L595" s="709"/>
      <c r="M595" s="709"/>
      <c r="N595" s="709"/>
      <c r="O595" s="709"/>
      <c r="P595" s="709"/>
      <c r="Q595" s="709"/>
      <c r="R595" s="709"/>
      <c r="S595" s="709"/>
      <c r="T595" s="709"/>
      <c r="U595" s="709"/>
      <c r="V595" s="709"/>
      <c r="W595" s="709"/>
      <c r="X595" s="709"/>
      <c r="Y595" s="709"/>
      <c r="Z595" s="709"/>
      <c r="AA595" s="709"/>
      <c r="AB595" s="709"/>
      <c r="AC595" s="709"/>
      <c r="AD595" s="709"/>
      <c r="AE595" s="709"/>
      <c r="AF595" s="709"/>
      <c r="AG595" s="709"/>
      <c r="AH595" s="709"/>
      <c r="AI595" s="709"/>
      <c r="AJ595" s="709"/>
      <c r="AK595" s="709"/>
      <c r="AL595" s="709"/>
      <c r="AM595" s="709"/>
      <c r="AN595" s="709"/>
      <c r="AO595" s="709"/>
      <c r="AP595" s="709"/>
      <c r="AQ595" s="709"/>
      <c r="AR595" s="709"/>
      <c r="AS595" s="709"/>
      <c r="AT595" s="709"/>
      <c r="AU595" s="709"/>
      <c r="AV595" s="709"/>
      <c r="AW595" s="709"/>
      <c r="AX595" s="709"/>
      <c r="AY595" s="709"/>
      <c r="AZ595" s="709"/>
      <c r="BA595" s="709"/>
      <c r="BB595" s="709"/>
      <c r="BC595" s="709"/>
      <c r="BD595" s="709"/>
      <c r="BE595" s="709"/>
      <c r="BF595" s="709"/>
      <c r="BG595" s="709"/>
      <c r="BH595" s="709"/>
      <c r="BI595" s="709"/>
      <c r="BJ595" s="709"/>
      <c r="BK595" s="709"/>
      <c r="BL595" s="709"/>
      <c r="BM595" s="709"/>
      <c r="BN595" s="709"/>
      <c r="BO595" s="709"/>
      <c r="BP595" s="709"/>
      <c r="BQ595" s="709"/>
      <c r="BR595" s="709"/>
      <c r="BS595" s="709"/>
      <c r="BT595" s="709"/>
      <c r="BU595" s="709"/>
      <c r="BV595" s="709"/>
      <c r="BW595" s="709"/>
      <c r="BX595" s="709"/>
      <c r="BY595" s="709"/>
      <c r="BZ595" s="709"/>
      <c r="CA595" s="709"/>
      <c r="CB595" s="709"/>
      <c r="CC595" s="709"/>
      <c r="CD595" s="709"/>
      <c r="CE595" s="709"/>
      <c r="CF595" s="709"/>
      <c r="CG595" s="709"/>
      <c r="CH595" s="709"/>
      <c r="CI595" s="709"/>
      <c r="CJ595" s="709"/>
      <c r="CK595" s="709"/>
      <c r="CL595" s="709"/>
      <c r="CM595" s="709"/>
      <c r="CN595" s="709"/>
      <c r="CO595" s="709"/>
      <c r="CP595" s="709"/>
      <c r="CQ595" s="709"/>
      <c r="CR595" s="709"/>
      <c r="CS595" s="709"/>
      <c r="CT595" s="709"/>
      <c r="CU595" s="709"/>
      <c r="CV595" s="709"/>
      <c r="CW595" s="709"/>
      <c r="CX595" s="709"/>
      <c r="CY595" s="709"/>
      <c r="CZ595" s="709"/>
      <c r="DA595" s="709"/>
      <c r="DB595" s="709"/>
      <c r="DC595" s="709"/>
      <c r="DD595" s="709"/>
      <c r="DE595" s="709"/>
      <c r="DF595" s="709"/>
      <c r="DG595" s="709"/>
      <c r="DH595" s="709"/>
      <c r="DI595" s="709"/>
      <c r="DJ595" s="709"/>
      <c r="DK595" s="709"/>
      <c r="DL595" s="709"/>
      <c r="DM595" s="709"/>
      <c r="DN595" s="709"/>
      <c r="DO595" s="709"/>
      <c r="DP595" s="709"/>
      <c r="DQ595" s="709"/>
      <c r="DR595" s="709"/>
      <c r="DS595" s="709"/>
      <c r="DT595" s="709"/>
      <c r="DU595" s="709"/>
      <c r="DV595" s="709"/>
      <c r="DW595" s="709"/>
      <c r="DX595" s="709"/>
      <c r="DY595" s="709"/>
      <c r="DZ595" s="709"/>
      <c r="EA595" s="709"/>
      <c r="EB595" s="709"/>
      <c r="EC595" s="709"/>
      <c r="ED595" s="709"/>
      <c r="EE595" s="709"/>
      <c r="EF595" s="709"/>
      <c r="EG595" s="709"/>
      <c r="EH595" s="709"/>
      <c r="EI595" s="709"/>
      <c r="EJ595" s="709"/>
      <c r="EK595" s="709"/>
      <c r="EL595" s="709"/>
      <c r="EM595" s="709"/>
      <c r="EN595" s="709"/>
      <c r="EO595" s="709"/>
      <c r="EP595" s="709"/>
      <c r="EQ595" s="709"/>
      <c r="ER595" s="709"/>
      <c r="ES595" s="709"/>
      <c r="ET595" s="709"/>
      <c r="EU595" s="709"/>
      <c r="EV595" s="709"/>
      <c r="EW595" s="709"/>
      <c r="EX595" s="709"/>
      <c r="EY595" s="709"/>
      <c r="EZ595" s="709"/>
      <c r="FA595" s="709"/>
      <c r="FB595" s="709"/>
      <c r="FC595" s="709"/>
      <c r="FD595" s="709"/>
      <c r="FE595" s="709"/>
      <c r="FF595" s="709"/>
      <c r="FG595" s="709"/>
      <c r="FH595" s="709"/>
      <c r="FI595" s="709"/>
      <c r="FJ595" s="709"/>
      <c r="FK595" s="709"/>
      <c r="FL595" s="709"/>
      <c r="FM595" s="709"/>
      <c r="FN595" s="709"/>
      <c r="FO595" s="709"/>
      <c r="FP595" s="709"/>
      <c r="FQ595" s="709"/>
      <c r="FR595" s="709"/>
      <c r="FS595" s="709"/>
      <c r="FT595" s="709"/>
      <c r="FU595" s="709"/>
      <c r="FV595" s="709"/>
      <c r="FW595" s="709"/>
      <c r="FX595" s="709"/>
      <c r="FY595" s="709"/>
      <c r="FZ595" s="709"/>
      <c r="GA595" s="709"/>
      <c r="GB595" s="709"/>
      <c r="GC595" s="709"/>
      <c r="GD595" s="709"/>
      <c r="GE595" s="709"/>
      <c r="GF595" s="709"/>
      <c r="GG595" s="709"/>
      <c r="GH595" s="709"/>
      <c r="GI595" s="709"/>
      <c r="GJ595" s="709"/>
      <c r="GK595" s="709"/>
      <c r="GL595" s="709"/>
      <c r="GM595" s="709"/>
      <c r="GN595" s="709"/>
      <c r="GO595" s="709"/>
      <c r="GP595" s="709"/>
      <c r="GQ595" s="709"/>
      <c r="GR595" s="709"/>
      <c r="GS595" s="709"/>
      <c r="GT595" s="709"/>
      <c r="GU595" s="709"/>
      <c r="GV595" s="709"/>
      <c r="GW595" s="709"/>
      <c r="GX595" s="709"/>
      <c r="GY595" s="709"/>
      <c r="GZ595" s="709"/>
      <c r="HA595" s="709"/>
      <c r="HB595" s="709"/>
      <c r="HC595" s="709"/>
      <c r="HD595" s="709"/>
      <c r="HE595" s="709"/>
      <c r="HF595" s="709"/>
      <c r="HG595" s="709"/>
      <c r="HH595" s="709"/>
      <c r="HI595" s="709"/>
      <c r="HJ595" s="709"/>
      <c r="HK595" s="709"/>
      <c r="HL595" s="709"/>
      <c r="HM595" s="709"/>
      <c r="HN595" s="709"/>
      <c r="HO595" s="709"/>
      <c r="HP595" s="709"/>
      <c r="HQ595" s="709"/>
      <c r="HR595" s="709"/>
      <c r="HS595" s="709"/>
      <c r="HT595" s="709"/>
      <c r="HU595" s="709"/>
      <c r="HV595" s="709"/>
      <c r="HW595" s="709"/>
      <c r="HX595" s="709"/>
      <c r="HY595" s="709"/>
      <c r="HZ595" s="709"/>
      <c r="IA595" s="709"/>
      <c r="IB595" s="709"/>
      <c r="IC595" s="709"/>
      <c r="ID595" s="709"/>
      <c r="IE595" s="709"/>
      <c r="IF595" s="709"/>
      <c r="IG595" s="709"/>
      <c r="IH595" s="709"/>
      <c r="II595" s="709"/>
      <c r="IJ595" s="709"/>
      <c r="IK595" s="709"/>
      <c r="IL595" s="709"/>
      <c r="IM595" s="709"/>
      <c r="IN595" s="709"/>
      <c r="IO595" s="709"/>
      <c r="IP595" s="709"/>
      <c r="IQ595" s="709"/>
      <c r="IR595" s="709"/>
      <c r="IS595" s="709"/>
      <c r="IT595" s="709"/>
      <c r="IU595" s="709"/>
      <c r="IV595" s="709"/>
      <c r="IW595" s="709"/>
      <c r="IX595" s="709"/>
      <c r="IY595" s="709"/>
      <c r="IZ595" s="709"/>
      <c r="JA595" s="709"/>
      <c r="JB595" s="709"/>
      <c r="JC595" s="709"/>
      <c r="JD595" s="709"/>
      <c r="JE595" s="709"/>
      <c r="JF595" s="709"/>
      <c r="JG595" s="709"/>
      <c r="JH595" s="709"/>
      <c r="JI595" s="709"/>
      <c r="JJ595" s="709"/>
      <c r="JK595" s="709"/>
      <c r="JL595" s="709"/>
      <c r="JM595" s="709"/>
      <c r="JN595" s="709"/>
      <c r="JO595" s="709"/>
      <c r="JP595" s="709"/>
      <c r="JQ595" s="709"/>
      <c r="JR595" s="709"/>
      <c r="JS595" s="709"/>
      <c r="JT595" s="709"/>
      <c r="JU595" s="709"/>
      <c r="JV595" s="709"/>
      <c r="JW595" s="709"/>
      <c r="JX595" s="709"/>
      <c r="JY595" s="709"/>
      <c r="JZ595" s="709"/>
      <c r="KA595" s="709"/>
      <c r="KB595" s="709"/>
      <c r="KC595" s="709"/>
      <c r="KD595" s="709"/>
      <c r="KE595" s="709"/>
      <c r="KF595" s="709"/>
      <c r="KG595" s="709"/>
      <c r="KH595" s="709"/>
      <c r="KI595" s="709"/>
      <c r="KJ595" s="709"/>
      <c r="KK595" s="709"/>
      <c r="KL595" s="709"/>
      <c r="KM595" s="709"/>
      <c r="KN595" s="709"/>
      <c r="KO595" s="709"/>
      <c r="KP595" s="709"/>
      <c r="KQ595" s="709"/>
      <c r="KR595" s="709"/>
      <c r="KS595" s="709"/>
      <c r="KT595" s="709"/>
      <c r="KU595" s="709"/>
      <c r="KV595" s="709"/>
      <c r="KW595" s="709"/>
      <c r="KX595" s="709"/>
      <c r="KY595" s="709"/>
      <c r="KZ595" s="709"/>
      <c r="LA595" s="709"/>
      <c r="LB595" s="709"/>
      <c r="LC595" s="709"/>
      <c r="LD595" s="709"/>
      <c r="LE595" s="709"/>
      <c r="LF595" s="709"/>
      <c r="LG595" s="709"/>
      <c r="LH595" s="709"/>
      <c r="LI595" s="709"/>
      <c r="LJ595" s="709"/>
      <c r="LK595" s="709"/>
      <c r="LL595" s="709"/>
      <c r="LM595" s="709"/>
      <c r="LN595" s="709"/>
    </row>
    <row r="596" spans="1:326" ht="25.5" customHeight="1">
      <c r="A596" s="49">
        <v>6</v>
      </c>
      <c r="B596" s="7" t="s">
        <v>1089</v>
      </c>
      <c r="E596" s="710"/>
      <c r="F596" s="597"/>
      <c r="G596" s="209"/>
      <c r="H596" s="209"/>
      <c r="I596" s="209"/>
      <c r="J596" s="709"/>
      <c r="K596" s="709"/>
      <c r="L596" s="709"/>
      <c r="M596" s="709"/>
      <c r="N596" s="709"/>
      <c r="O596" s="709"/>
      <c r="P596" s="709"/>
      <c r="Q596" s="709"/>
      <c r="R596" s="709"/>
      <c r="S596" s="709"/>
      <c r="T596" s="709"/>
      <c r="U596" s="709"/>
      <c r="V596" s="709"/>
      <c r="W596" s="709"/>
      <c r="X596" s="709"/>
      <c r="Y596" s="709"/>
      <c r="Z596" s="709"/>
      <c r="AA596" s="709"/>
      <c r="AB596" s="709"/>
      <c r="AC596" s="709"/>
      <c r="AD596" s="709"/>
      <c r="AE596" s="709"/>
      <c r="AF596" s="709"/>
      <c r="AG596" s="709"/>
      <c r="AH596" s="709"/>
      <c r="AI596" s="709"/>
      <c r="AJ596" s="709"/>
      <c r="AK596" s="709"/>
      <c r="AL596" s="709"/>
      <c r="AM596" s="709"/>
      <c r="AN596" s="709"/>
      <c r="AO596" s="709"/>
      <c r="AP596" s="709"/>
      <c r="AQ596" s="709"/>
      <c r="AR596" s="709"/>
      <c r="AS596" s="709"/>
      <c r="AT596" s="709"/>
      <c r="AU596" s="709"/>
      <c r="AV596" s="709"/>
      <c r="AW596" s="709"/>
      <c r="AX596" s="709"/>
      <c r="AY596" s="709"/>
      <c r="AZ596" s="709"/>
      <c r="BA596" s="709"/>
      <c r="BB596" s="709"/>
      <c r="BC596" s="709"/>
      <c r="BD596" s="709"/>
      <c r="BE596" s="709"/>
      <c r="BF596" s="709"/>
      <c r="BG596" s="709"/>
      <c r="BH596" s="709"/>
      <c r="BI596" s="709"/>
      <c r="BJ596" s="709"/>
      <c r="BK596" s="709"/>
      <c r="BL596" s="709"/>
      <c r="BM596" s="709"/>
      <c r="BN596" s="709"/>
      <c r="BO596" s="709"/>
      <c r="BP596" s="709"/>
      <c r="BQ596" s="709"/>
      <c r="BR596" s="709"/>
      <c r="BS596" s="709"/>
      <c r="BT596" s="709"/>
      <c r="BU596" s="709"/>
      <c r="BV596" s="709"/>
      <c r="BW596" s="709"/>
      <c r="BX596" s="709"/>
      <c r="BY596" s="709"/>
      <c r="BZ596" s="709"/>
      <c r="CA596" s="709"/>
      <c r="CB596" s="709"/>
      <c r="CC596" s="709"/>
      <c r="CD596" s="709"/>
      <c r="CE596" s="709"/>
      <c r="CF596" s="709"/>
      <c r="CG596" s="709"/>
      <c r="CH596" s="709"/>
      <c r="CI596" s="709"/>
      <c r="CJ596" s="709"/>
      <c r="CK596" s="709"/>
      <c r="CL596" s="709"/>
      <c r="CM596" s="709"/>
      <c r="CN596" s="709"/>
      <c r="CO596" s="709"/>
      <c r="CP596" s="709"/>
      <c r="CQ596" s="709"/>
      <c r="CR596" s="709"/>
      <c r="CS596" s="709"/>
      <c r="CT596" s="709"/>
      <c r="CU596" s="709"/>
      <c r="CV596" s="709"/>
      <c r="CW596" s="709"/>
      <c r="CX596" s="709"/>
      <c r="CY596" s="709"/>
      <c r="CZ596" s="709"/>
      <c r="DA596" s="709"/>
      <c r="DB596" s="709"/>
      <c r="DC596" s="709"/>
      <c r="DD596" s="709"/>
      <c r="DE596" s="709"/>
      <c r="DF596" s="709"/>
      <c r="DG596" s="709"/>
      <c r="DH596" s="709"/>
      <c r="DI596" s="709"/>
      <c r="DJ596" s="709"/>
      <c r="DK596" s="709"/>
      <c r="DL596" s="709"/>
      <c r="DM596" s="709"/>
      <c r="DN596" s="709"/>
      <c r="DO596" s="709"/>
      <c r="DP596" s="709"/>
      <c r="DQ596" s="709"/>
      <c r="DR596" s="709"/>
      <c r="DS596" s="709"/>
      <c r="DT596" s="709"/>
      <c r="DU596" s="709"/>
      <c r="DV596" s="709"/>
      <c r="DW596" s="709"/>
      <c r="DX596" s="709"/>
      <c r="DY596" s="709"/>
      <c r="DZ596" s="709"/>
      <c r="EA596" s="709"/>
      <c r="EB596" s="709"/>
      <c r="EC596" s="709"/>
      <c r="ED596" s="709"/>
      <c r="EE596" s="709"/>
      <c r="EF596" s="709"/>
      <c r="EG596" s="709"/>
      <c r="EH596" s="709"/>
      <c r="EI596" s="709"/>
      <c r="EJ596" s="709"/>
      <c r="EK596" s="709"/>
      <c r="EL596" s="709"/>
      <c r="EM596" s="709"/>
      <c r="EN596" s="709"/>
      <c r="EO596" s="709"/>
      <c r="EP596" s="709"/>
      <c r="EQ596" s="709"/>
      <c r="ER596" s="709"/>
      <c r="ES596" s="709"/>
      <c r="ET596" s="709"/>
      <c r="EU596" s="709"/>
      <c r="EV596" s="709"/>
      <c r="EW596" s="709"/>
      <c r="EX596" s="709"/>
      <c r="EY596" s="709"/>
      <c r="EZ596" s="709"/>
      <c r="FA596" s="709"/>
      <c r="FB596" s="709"/>
      <c r="FC596" s="709"/>
      <c r="FD596" s="709"/>
      <c r="FE596" s="709"/>
      <c r="FF596" s="709"/>
      <c r="FG596" s="709"/>
      <c r="FH596" s="709"/>
      <c r="FI596" s="709"/>
      <c r="FJ596" s="709"/>
      <c r="FK596" s="709"/>
      <c r="FL596" s="709"/>
      <c r="FM596" s="709"/>
      <c r="FN596" s="709"/>
      <c r="FO596" s="709"/>
      <c r="FP596" s="709"/>
      <c r="FQ596" s="709"/>
      <c r="FR596" s="709"/>
      <c r="FS596" s="709"/>
      <c r="FT596" s="709"/>
      <c r="FU596" s="709"/>
      <c r="FV596" s="709"/>
      <c r="FW596" s="709"/>
      <c r="FX596" s="709"/>
      <c r="FY596" s="709"/>
      <c r="FZ596" s="709"/>
      <c r="GA596" s="709"/>
      <c r="GB596" s="709"/>
      <c r="GC596" s="709"/>
      <c r="GD596" s="709"/>
      <c r="GE596" s="709"/>
      <c r="GF596" s="709"/>
      <c r="GG596" s="709"/>
      <c r="GH596" s="709"/>
      <c r="GI596" s="709"/>
      <c r="GJ596" s="709"/>
      <c r="GK596" s="709"/>
      <c r="GL596" s="709"/>
      <c r="GM596" s="709"/>
      <c r="GN596" s="709"/>
      <c r="GO596" s="709"/>
      <c r="GP596" s="709"/>
      <c r="GQ596" s="709"/>
      <c r="GR596" s="709"/>
      <c r="GS596" s="709"/>
      <c r="GT596" s="709"/>
      <c r="GU596" s="709"/>
      <c r="GV596" s="709"/>
      <c r="GW596" s="709"/>
      <c r="GX596" s="709"/>
      <c r="GY596" s="709"/>
      <c r="GZ596" s="709"/>
      <c r="HA596" s="709"/>
      <c r="HB596" s="709"/>
      <c r="HC596" s="709"/>
      <c r="HD596" s="709"/>
      <c r="HE596" s="709"/>
      <c r="HF596" s="709"/>
      <c r="HG596" s="709"/>
      <c r="HH596" s="709"/>
      <c r="HI596" s="709"/>
      <c r="HJ596" s="709"/>
      <c r="HK596" s="709"/>
      <c r="HL596" s="709"/>
      <c r="HM596" s="709"/>
      <c r="HN596" s="709"/>
      <c r="HO596" s="709"/>
      <c r="HP596" s="709"/>
      <c r="HQ596" s="709"/>
      <c r="HR596" s="709"/>
      <c r="HS596" s="709"/>
      <c r="HT596" s="709"/>
      <c r="HU596" s="709"/>
      <c r="HV596" s="709"/>
      <c r="HW596" s="709"/>
      <c r="HX596" s="709"/>
      <c r="HY596" s="709"/>
      <c r="HZ596" s="709"/>
      <c r="IA596" s="709"/>
      <c r="IB596" s="709"/>
      <c r="IC596" s="709"/>
      <c r="ID596" s="709"/>
      <c r="IE596" s="709"/>
      <c r="IF596" s="709"/>
      <c r="IG596" s="709"/>
      <c r="IH596" s="709"/>
      <c r="II596" s="709"/>
      <c r="IJ596" s="709"/>
      <c r="IK596" s="709"/>
      <c r="IL596" s="709"/>
      <c r="IM596" s="709"/>
      <c r="IN596" s="709"/>
      <c r="IO596" s="709"/>
      <c r="IP596" s="709"/>
      <c r="IQ596" s="709"/>
      <c r="IR596" s="709"/>
      <c r="IS596" s="709"/>
      <c r="IT596" s="709"/>
      <c r="IU596" s="709"/>
      <c r="IV596" s="709"/>
      <c r="IW596" s="709"/>
      <c r="IX596" s="709"/>
      <c r="IY596" s="709"/>
      <c r="IZ596" s="709"/>
      <c r="JA596" s="709"/>
      <c r="JB596" s="709"/>
      <c r="JC596" s="709"/>
      <c r="JD596" s="709"/>
      <c r="JE596" s="709"/>
      <c r="JF596" s="709"/>
      <c r="JG596" s="709"/>
      <c r="JH596" s="709"/>
      <c r="JI596" s="709"/>
      <c r="JJ596" s="709"/>
      <c r="JK596" s="709"/>
      <c r="JL596" s="709"/>
      <c r="JM596" s="709"/>
      <c r="JN596" s="709"/>
      <c r="JO596" s="709"/>
      <c r="JP596" s="709"/>
      <c r="JQ596" s="709"/>
      <c r="JR596" s="709"/>
      <c r="JS596" s="709"/>
      <c r="JT596" s="709"/>
      <c r="JU596" s="709"/>
      <c r="JV596" s="709"/>
      <c r="JW596" s="709"/>
      <c r="JX596" s="709"/>
      <c r="JY596" s="709"/>
      <c r="JZ596" s="709"/>
      <c r="KA596" s="709"/>
      <c r="KB596" s="709"/>
      <c r="KC596" s="709"/>
      <c r="KD596" s="709"/>
      <c r="KE596" s="709"/>
      <c r="KF596" s="709"/>
      <c r="KG596" s="709"/>
      <c r="KH596" s="709"/>
      <c r="KI596" s="709"/>
      <c r="KJ596" s="709"/>
      <c r="KK596" s="709"/>
      <c r="KL596" s="709"/>
      <c r="KM596" s="709"/>
      <c r="KN596" s="709"/>
      <c r="KO596" s="709"/>
      <c r="KP596" s="709"/>
      <c r="KQ596" s="709"/>
      <c r="KR596" s="709"/>
      <c r="KS596" s="709"/>
      <c r="KT596" s="709"/>
      <c r="KU596" s="709"/>
      <c r="KV596" s="709"/>
      <c r="KW596" s="709"/>
      <c r="KX596" s="709"/>
      <c r="KY596" s="709"/>
      <c r="KZ596" s="709"/>
      <c r="LA596" s="709"/>
      <c r="LB596" s="709"/>
      <c r="LC596" s="709"/>
      <c r="LD596" s="709"/>
      <c r="LE596" s="709"/>
      <c r="LF596" s="709"/>
      <c r="LG596" s="709"/>
      <c r="LH596" s="709"/>
      <c r="LI596" s="709"/>
      <c r="LJ596" s="709"/>
      <c r="LK596" s="709"/>
      <c r="LL596" s="709"/>
      <c r="LM596" s="709"/>
      <c r="LN596" s="709"/>
    </row>
    <row r="597" spans="1:326">
      <c r="A597" s="725">
        <v>7</v>
      </c>
      <c r="B597" s="726" t="s">
        <v>2152</v>
      </c>
      <c r="E597" s="192"/>
      <c r="H597" s="209"/>
      <c r="I597" s="709"/>
    </row>
    <row r="598" spans="1:326">
      <c r="E598" s="192"/>
      <c r="H598" s="209"/>
      <c r="I598" s="709"/>
    </row>
    <row r="599" spans="1:326">
      <c r="E599" s="192"/>
      <c r="H599" s="209"/>
      <c r="I599" s="709"/>
    </row>
    <row r="600" spans="1:326">
      <c r="E600" s="192"/>
      <c r="H600" s="209"/>
      <c r="I600" s="709"/>
    </row>
    <row r="601" spans="1:326">
      <c r="E601" s="192"/>
      <c r="H601" s="209"/>
      <c r="I601" s="709"/>
    </row>
    <row r="602" spans="1:326">
      <c r="E602" s="192"/>
      <c r="H602" s="209"/>
      <c r="I602" s="709"/>
    </row>
    <row r="603" spans="1:326">
      <c r="E603" s="192"/>
      <c r="H603" s="209"/>
      <c r="I603" s="709"/>
    </row>
    <row r="604" spans="1:326">
      <c r="E604" s="192"/>
      <c r="H604" s="209"/>
      <c r="I604" s="709"/>
    </row>
    <row r="605" spans="1:326">
      <c r="E605" s="192"/>
      <c r="H605" s="209"/>
      <c r="I605" s="709"/>
    </row>
    <row r="606" spans="1:326">
      <c r="E606" s="192"/>
      <c r="H606" s="209"/>
      <c r="I606" s="709"/>
    </row>
    <row r="607" spans="1:326">
      <c r="E607" s="192"/>
      <c r="H607" s="209"/>
      <c r="I607" s="709"/>
    </row>
    <row r="608" spans="1:326">
      <c r="E608" s="192"/>
      <c r="H608" s="209"/>
      <c r="I608" s="709"/>
    </row>
    <row r="609" spans="5:9">
      <c r="E609" s="192"/>
      <c r="H609" s="209"/>
      <c r="I609" s="709"/>
    </row>
    <row r="610" spans="5:9">
      <c r="E610" s="192"/>
      <c r="H610" s="209"/>
      <c r="I610" s="709"/>
    </row>
    <row r="611" spans="5:9">
      <c r="E611" s="192"/>
      <c r="H611" s="209"/>
      <c r="I611" s="709"/>
    </row>
    <row r="612" spans="5:9">
      <c r="E612" s="192"/>
      <c r="H612" s="209"/>
      <c r="I612" s="709"/>
    </row>
    <row r="613" spans="5:9">
      <c r="E613" s="192"/>
      <c r="H613" s="209"/>
      <c r="I613" s="709"/>
    </row>
    <row r="614" spans="5:9">
      <c r="E614" s="192"/>
      <c r="H614" s="209"/>
      <c r="I614" s="709"/>
    </row>
    <row r="615" spans="5:9">
      <c r="E615" s="192"/>
      <c r="H615" s="209"/>
      <c r="I615" s="709"/>
    </row>
    <row r="616" spans="5:9">
      <c r="E616" s="192"/>
      <c r="H616" s="209"/>
      <c r="I616" s="709"/>
    </row>
    <row r="617" spans="5:9">
      <c r="E617" s="192"/>
      <c r="H617" s="209"/>
      <c r="I617" s="709"/>
    </row>
    <row r="618" spans="5:9">
      <c r="E618" s="192"/>
      <c r="H618" s="209"/>
      <c r="I618" s="709"/>
    </row>
    <row r="619" spans="5:9">
      <c r="E619" s="192"/>
      <c r="H619" s="209"/>
      <c r="I619" s="709"/>
    </row>
    <row r="620" spans="5:9">
      <c r="E620" s="192"/>
      <c r="H620" s="209"/>
      <c r="I620" s="709"/>
    </row>
    <row r="621" spans="5:9">
      <c r="E621" s="192"/>
      <c r="H621" s="209"/>
      <c r="I621" s="709"/>
    </row>
    <row r="622" spans="5:9">
      <c r="E622" s="192"/>
      <c r="H622" s="209"/>
      <c r="I622" s="709"/>
    </row>
    <row r="623" spans="5:9">
      <c r="E623" s="192"/>
      <c r="H623" s="209"/>
      <c r="I623" s="709"/>
    </row>
    <row r="624" spans="5:9">
      <c r="E624" s="192"/>
      <c r="H624" s="209"/>
      <c r="I624" s="709"/>
    </row>
    <row r="625" spans="5:9">
      <c r="E625" s="192"/>
      <c r="H625" s="209"/>
      <c r="I625" s="709"/>
    </row>
    <row r="626" spans="5:9">
      <c r="E626" s="192"/>
      <c r="H626" s="209"/>
      <c r="I626" s="709"/>
    </row>
    <row r="627" spans="5:9">
      <c r="E627" s="192"/>
      <c r="H627" s="209"/>
      <c r="I627" s="709"/>
    </row>
    <row r="628" spans="5:9">
      <c r="E628" s="192"/>
      <c r="H628" s="209"/>
      <c r="I628" s="709"/>
    </row>
    <row r="629" spans="5:9">
      <c r="E629" s="192"/>
      <c r="H629" s="209"/>
      <c r="I629" s="709"/>
    </row>
    <row r="630" spans="5:9">
      <c r="E630" s="192"/>
      <c r="H630" s="209"/>
      <c r="I630" s="709"/>
    </row>
    <row r="631" spans="5:9">
      <c r="E631" s="192"/>
      <c r="H631" s="209"/>
      <c r="I631" s="709"/>
    </row>
    <row r="632" spans="5:9">
      <c r="E632" s="192"/>
      <c r="H632" s="209"/>
      <c r="I632" s="709"/>
    </row>
    <row r="633" spans="5:9">
      <c r="E633" s="192"/>
      <c r="H633" s="209"/>
      <c r="I633" s="709"/>
    </row>
    <row r="634" spans="5:9">
      <c r="E634" s="192"/>
      <c r="H634" s="209"/>
      <c r="I634" s="709"/>
    </row>
    <row r="635" spans="5:9">
      <c r="E635" s="192"/>
      <c r="H635" s="209"/>
      <c r="I635" s="709"/>
    </row>
    <row r="636" spans="5:9">
      <c r="E636" s="192"/>
      <c r="H636" s="209"/>
      <c r="I636" s="709"/>
    </row>
    <row r="637" spans="5:9">
      <c r="E637" s="192"/>
      <c r="H637" s="209"/>
      <c r="I637" s="709"/>
    </row>
    <row r="638" spans="5:9">
      <c r="E638" s="192"/>
      <c r="H638" s="209"/>
      <c r="I638" s="709"/>
    </row>
    <row r="639" spans="5:9">
      <c r="E639" s="192"/>
      <c r="H639" s="209"/>
      <c r="I639" s="709"/>
    </row>
    <row r="640" spans="5:9">
      <c r="E640" s="192"/>
      <c r="H640" s="209"/>
      <c r="I640" s="709"/>
    </row>
    <row r="641" spans="5:9">
      <c r="E641" s="192"/>
      <c r="H641" s="209"/>
      <c r="I641" s="709"/>
    </row>
    <row r="642" spans="5:9">
      <c r="E642" s="192"/>
      <c r="H642" s="209"/>
      <c r="I642" s="709"/>
    </row>
    <row r="643" spans="5:9">
      <c r="E643" s="192"/>
      <c r="H643" s="209"/>
      <c r="I643" s="709"/>
    </row>
    <row r="644" spans="5:9">
      <c r="E644" s="192"/>
      <c r="H644" s="209"/>
      <c r="I644" s="709"/>
    </row>
    <row r="645" spans="5:9">
      <c r="E645" s="192"/>
      <c r="H645" s="209"/>
      <c r="I645" s="709"/>
    </row>
    <row r="646" spans="5:9">
      <c r="E646" s="192"/>
      <c r="H646" s="209"/>
      <c r="I646" s="709"/>
    </row>
    <row r="647" spans="5:9">
      <c r="E647" s="192"/>
      <c r="H647" s="209"/>
      <c r="I647" s="709"/>
    </row>
    <row r="648" spans="5:9">
      <c r="E648" s="192"/>
      <c r="H648" s="209"/>
      <c r="I648" s="709"/>
    </row>
    <row r="649" spans="5:9">
      <c r="E649" s="192"/>
      <c r="H649" s="209"/>
      <c r="I649" s="709"/>
    </row>
    <row r="650" spans="5:9">
      <c r="E650" s="192"/>
      <c r="H650" s="209"/>
      <c r="I650" s="709"/>
    </row>
    <row r="651" spans="5:9">
      <c r="E651" s="192"/>
      <c r="H651" s="209"/>
      <c r="I651" s="709"/>
    </row>
    <row r="652" spans="5:9">
      <c r="E652" s="192"/>
      <c r="H652" s="209"/>
      <c r="I652" s="709"/>
    </row>
    <row r="653" spans="5:9">
      <c r="E653" s="192"/>
      <c r="H653" s="209"/>
      <c r="I653" s="709"/>
    </row>
    <row r="654" spans="5:9">
      <c r="E654" s="192"/>
      <c r="H654" s="209"/>
      <c r="I654" s="709"/>
    </row>
    <row r="655" spans="5:9">
      <c r="E655" s="192"/>
      <c r="H655" s="209"/>
      <c r="I655" s="709"/>
    </row>
    <row r="656" spans="5:9">
      <c r="E656" s="192"/>
      <c r="H656" s="209"/>
      <c r="I656" s="709"/>
    </row>
    <row r="657" spans="5:9">
      <c r="E657" s="192"/>
      <c r="H657" s="209"/>
      <c r="I657" s="709"/>
    </row>
    <row r="658" spans="5:9">
      <c r="E658" s="192"/>
      <c r="H658" s="209"/>
      <c r="I658" s="709"/>
    </row>
    <row r="659" spans="5:9">
      <c r="E659" s="192"/>
      <c r="H659" s="209"/>
      <c r="I659" s="709"/>
    </row>
    <row r="660" spans="5:9">
      <c r="E660" s="192"/>
      <c r="H660" s="209"/>
      <c r="I660" s="709"/>
    </row>
    <row r="661" spans="5:9">
      <c r="E661" s="192"/>
      <c r="H661" s="209"/>
      <c r="I661" s="709"/>
    </row>
    <row r="662" spans="5:9">
      <c r="E662" s="192"/>
      <c r="H662" s="209"/>
      <c r="I662" s="709"/>
    </row>
    <row r="663" spans="5:9">
      <c r="E663" s="192"/>
      <c r="H663" s="209"/>
      <c r="I663" s="709"/>
    </row>
    <row r="664" spans="5:9">
      <c r="E664" s="192"/>
      <c r="H664" s="209"/>
      <c r="I664" s="709"/>
    </row>
    <row r="665" spans="5:9">
      <c r="E665" s="192"/>
      <c r="H665" s="209"/>
      <c r="I665" s="709"/>
    </row>
    <row r="666" spans="5:9">
      <c r="E666" s="192"/>
      <c r="H666" s="209"/>
      <c r="I666" s="709"/>
    </row>
    <row r="667" spans="5:9">
      <c r="E667" s="192"/>
      <c r="H667" s="209"/>
      <c r="I667" s="709"/>
    </row>
    <row r="668" spans="5:9">
      <c r="E668" s="192"/>
      <c r="H668" s="209"/>
      <c r="I668" s="709"/>
    </row>
    <row r="669" spans="5:9">
      <c r="E669" s="192"/>
      <c r="H669" s="209"/>
      <c r="I669" s="709"/>
    </row>
    <row r="670" spans="5:9">
      <c r="E670" s="192"/>
      <c r="H670" s="209"/>
      <c r="I670" s="709"/>
    </row>
    <row r="671" spans="5:9">
      <c r="E671" s="192"/>
      <c r="H671" s="209"/>
      <c r="I671" s="709"/>
    </row>
    <row r="672" spans="5:9">
      <c r="E672" s="192"/>
      <c r="H672" s="209"/>
      <c r="I672" s="709"/>
    </row>
    <row r="673" spans="5:9">
      <c r="E673" s="192"/>
      <c r="H673" s="209"/>
      <c r="I673" s="709"/>
    </row>
    <row r="674" spans="5:9">
      <c r="E674" s="192"/>
      <c r="H674" s="209"/>
      <c r="I674" s="709"/>
    </row>
    <row r="675" spans="5:9">
      <c r="E675" s="192"/>
      <c r="H675" s="209"/>
      <c r="I675" s="709"/>
    </row>
    <row r="676" spans="5:9">
      <c r="E676" s="192"/>
      <c r="H676" s="209"/>
      <c r="I676" s="709"/>
    </row>
    <row r="677" spans="5:9">
      <c r="E677" s="192"/>
      <c r="H677" s="209"/>
      <c r="I677" s="709"/>
    </row>
    <row r="678" spans="5:9">
      <c r="E678" s="192"/>
      <c r="H678" s="209"/>
      <c r="I678" s="709"/>
    </row>
    <row r="679" spans="5:9">
      <c r="E679" s="192"/>
      <c r="H679" s="209"/>
      <c r="I679" s="709"/>
    </row>
    <row r="680" spans="5:9">
      <c r="E680" s="192"/>
      <c r="H680" s="209"/>
      <c r="I680" s="709"/>
    </row>
    <row r="681" spans="5:9">
      <c r="E681" s="192"/>
      <c r="H681" s="209"/>
      <c r="I681" s="709"/>
    </row>
    <row r="682" spans="5:9">
      <c r="E682" s="192"/>
      <c r="H682" s="209"/>
      <c r="I682" s="709"/>
    </row>
    <row r="683" spans="5:9">
      <c r="E683" s="192"/>
      <c r="H683" s="209"/>
      <c r="I683" s="709"/>
    </row>
    <row r="684" spans="5:9">
      <c r="E684" s="192"/>
      <c r="H684" s="209"/>
      <c r="I684" s="709"/>
    </row>
    <row r="685" spans="5:9">
      <c r="E685" s="192"/>
      <c r="H685" s="209"/>
      <c r="I685" s="709"/>
    </row>
    <row r="686" spans="5:9">
      <c r="E686" s="192"/>
      <c r="H686" s="209"/>
      <c r="I686" s="709"/>
    </row>
    <row r="687" spans="5:9">
      <c r="E687" s="192"/>
      <c r="H687" s="209"/>
      <c r="I687" s="709"/>
    </row>
    <row r="688" spans="5:9">
      <c r="E688" s="192"/>
      <c r="H688" s="209"/>
      <c r="I688" s="709"/>
    </row>
    <row r="689" spans="5:9">
      <c r="E689" s="192"/>
      <c r="H689" s="209"/>
      <c r="I689" s="709"/>
    </row>
    <row r="690" spans="5:9">
      <c r="E690" s="192"/>
      <c r="H690" s="209"/>
      <c r="I690" s="709"/>
    </row>
    <row r="691" spans="5:9">
      <c r="E691" s="192"/>
      <c r="H691" s="209"/>
      <c r="I691" s="709"/>
    </row>
    <row r="692" spans="5:9">
      <c r="E692" s="192"/>
      <c r="H692" s="209"/>
      <c r="I692" s="709"/>
    </row>
    <row r="693" spans="5:9">
      <c r="E693" s="192"/>
      <c r="H693" s="209"/>
      <c r="I693" s="709"/>
    </row>
    <row r="694" spans="5:9">
      <c r="E694" s="192"/>
      <c r="H694" s="209"/>
      <c r="I694" s="709"/>
    </row>
    <row r="695" spans="5:9">
      <c r="E695" s="192"/>
      <c r="H695" s="209"/>
      <c r="I695" s="709"/>
    </row>
    <row r="696" spans="5:9">
      <c r="E696" s="192"/>
      <c r="H696" s="209"/>
      <c r="I696" s="709"/>
    </row>
    <row r="697" spans="5:9">
      <c r="E697" s="192"/>
      <c r="H697" s="209"/>
      <c r="I697" s="709"/>
    </row>
    <row r="698" spans="5:9">
      <c r="E698" s="192"/>
      <c r="H698" s="209"/>
      <c r="I698" s="709"/>
    </row>
    <row r="699" spans="5:9">
      <c r="E699" s="192"/>
      <c r="H699" s="209"/>
      <c r="I699" s="709"/>
    </row>
    <row r="700" spans="5:9">
      <c r="E700" s="192"/>
      <c r="H700" s="209"/>
      <c r="I700" s="709"/>
    </row>
    <row r="701" spans="5:9">
      <c r="E701" s="192"/>
      <c r="H701" s="209"/>
      <c r="I701" s="709"/>
    </row>
    <row r="702" spans="5:9">
      <c r="E702" s="192"/>
      <c r="H702" s="209"/>
      <c r="I702" s="709"/>
    </row>
    <row r="703" spans="5:9">
      <c r="E703" s="192"/>
      <c r="H703" s="209"/>
      <c r="I703" s="709"/>
    </row>
    <row r="704" spans="5:9">
      <c r="E704" s="192"/>
      <c r="H704" s="209"/>
      <c r="I704" s="709"/>
    </row>
    <row r="705" spans="5:9">
      <c r="E705" s="192"/>
      <c r="H705" s="209"/>
      <c r="I705" s="709"/>
    </row>
    <row r="706" spans="5:9">
      <c r="E706" s="192"/>
      <c r="H706" s="209"/>
      <c r="I706" s="709"/>
    </row>
    <row r="707" spans="5:9">
      <c r="E707" s="192"/>
      <c r="H707" s="209"/>
      <c r="I707" s="709"/>
    </row>
    <row r="708" spans="5:9">
      <c r="E708" s="192"/>
      <c r="H708" s="209"/>
      <c r="I708" s="709"/>
    </row>
    <row r="709" spans="5:9">
      <c r="E709" s="192"/>
      <c r="H709" s="209"/>
      <c r="I709" s="709"/>
    </row>
    <row r="710" spans="5:9">
      <c r="E710" s="192"/>
      <c r="H710" s="209"/>
      <c r="I710" s="709"/>
    </row>
    <row r="711" spans="5:9">
      <c r="E711" s="192"/>
      <c r="H711" s="209"/>
      <c r="I711" s="709"/>
    </row>
    <row r="712" spans="5:9">
      <c r="E712" s="192"/>
      <c r="H712" s="209"/>
      <c r="I712" s="709"/>
    </row>
    <row r="713" spans="5:9">
      <c r="E713" s="192"/>
      <c r="H713" s="209"/>
      <c r="I713" s="709"/>
    </row>
    <row r="714" spans="5:9">
      <c r="E714" s="192"/>
      <c r="H714" s="209"/>
      <c r="I714" s="709"/>
    </row>
    <row r="715" spans="5:9">
      <c r="E715" s="192"/>
      <c r="H715" s="209"/>
      <c r="I715" s="709"/>
    </row>
    <row r="716" spans="5:9">
      <c r="E716" s="192"/>
      <c r="H716" s="209"/>
      <c r="I716" s="709"/>
    </row>
    <row r="717" spans="5:9">
      <c r="E717" s="192"/>
      <c r="H717" s="209"/>
      <c r="I717" s="709"/>
    </row>
    <row r="718" spans="5:9">
      <c r="E718" s="192"/>
      <c r="H718" s="209"/>
      <c r="I718" s="709"/>
    </row>
    <row r="719" spans="5:9">
      <c r="E719" s="192"/>
      <c r="H719" s="209"/>
      <c r="I719" s="709"/>
    </row>
    <row r="720" spans="5:9">
      <c r="E720" s="192"/>
      <c r="H720" s="209"/>
      <c r="I720" s="709"/>
    </row>
    <row r="721" spans="5:9">
      <c r="E721" s="192"/>
      <c r="H721" s="209"/>
      <c r="I721" s="709"/>
    </row>
    <row r="722" spans="5:9">
      <c r="E722" s="192"/>
      <c r="H722" s="209"/>
      <c r="I722" s="709"/>
    </row>
    <row r="723" spans="5:9">
      <c r="E723" s="192"/>
      <c r="H723" s="209"/>
      <c r="I723" s="709"/>
    </row>
    <row r="724" spans="5:9">
      <c r="E724" s="192"/>
      <c r="H724" s="209"/>
      <c r="I724" s="709"/>
    </row>
    <row r="725" spans="5:9">
      <c r="E725" s="192"/>
      <c r="H725" s="209"/>
      <c r="I725" s="709"/>
    </row>
    <row r="726" spans="5:9">
      <c r="E726" s="192"/>
      <c r="H726" s="209"/>
      <c r="I726" s="709"/>
    </row>
    <row r="727" spans="5:9">
      <c r="E727" s="192"/>
      <c r="H727" s="209"/>
      <c r="I727" s="709"/>
    </row>
    <row r="728" spans="5:9">
      <c r="E728" s="192"/>
      <c r="H728" s="209"/>
      <c r="I728" s="709"/>
    </row>
    <row r="729" spans="5:9">
      <c r="E729" s="192"/>
      <c r="H729" s="209"/>
      <c r="I729" s="709"/>
    </row>
    <row r="730" spans="5:9">
      <c r="E730" s="192"/>
      <c r="H730" s="209"/>
      <c r="I730" s="709"/>
    </row>
    <row r="731" spans="5:9">
      <c r="E731" s="192"/>
      <c r="H731" s="209"/>
      <c r="I731" s="709"/>
    </row>
    <row r="732" spans="5:9">
      <c r="E732" s="192"/>
      <c r="H732" s="209"/>
      <c r="I732" s="709"/>
    </row>
    <row r="733" spans="5:9">
      <c r="E733" s="192"/>
      <c r="H733" s="209"/>
      <c r="I733" s="709"/>
    </row>
    <row r="734" spans="5:9">
      <c r="E734" s="192"/>
      <c r="H734" s="209"/>
      <c r="I734" s="709"/>
    </row>
    <row r="735" spans="5:9">
      <c r="E735" s="192"/>
      <c r="H735" s="209"/>
      <c r="I735" s="709"/>
    </row>
    <row r="736" spans="5:9">
      <c r="E736" s="192"/>
      <c r="H736" s="209"/>
      <c r="I736" s="709"/>
    </row>
    <row r="737" spans="5:9">
      <c r="E737" s="192"/>
      <c r="H737" s="209"/>
      <c r="I737" s="709"/>
    </row>
    <row r="738" spans="5:9">
      <c r="E738" s="192"/>
      <c r="H738" s="209"/>
      <c r="I738" s="709"/>
    </row>
    <row r="739" spans="5:9">
      <c r="E739" s="192"/>
      <c r="H739" s="209"/>
      <c r="I739" s="709"/>
    </row>
    <row r="740" spans="5:9">
      <c r="E740" s="192"/>
      <c r="H740" s="209"/>
      <c r="I740" s="709"/>
    </row>
    <row r="741" spans="5:9">
      <c r="E741" s="192"/>
      <c r="H741" s="209"/>
      <c r="I741" s="709"/>
    </row>
    <row r="742" spans="5:9">
      <c r="E742" s="192"/>
      <c r="H742" s="209"/>
      <c r="I742" s="709"/>
    </row>
    <row r="743" spans="5:9">
      <c r="E743" s="192"/>
      <c r="H743" s="209"/>
      <c r="I743" s="709"/>
    </row>
    <row r="744" spans="5:9">
      <c r="E744" s="192"/>
      <c r="H744" s="209"/>
      <c r="I744" s="709"/>
    </row>
    <row r="745" spans="5:9">
      <c r="E745" s="192"/>
      <c r="H745" s="209"/>
      <c r="I745" s="709"/>
    </row>
    <row r="746" spans="5:9">
      <c r="E746" s="192"/>
      <c r="H746" s="209"/>
      <c r="I746" s="709"/>
    </row>
    <row r="747" spans="5:9">
      <c r="E747" s="192"/>
      <c r="H747" s="209"/>
      <c r="I747" s="709"/>
    </row>
    <row r="748" spans="5:9">
      <c r="E748" s="192"/>
      <c r="H748" s="209"/>
      <c r="I748" s="709"/>
    </row>
    <row r="749" spans="5:9">
      <c r="E749" s="192"/>
      <c r="H749" s="209"/>
      <c r="I749" s="709"/>
    </row>
    <row r="750" spans="5:9">
      <c r="E750" s="192"/>
      <c r="H750" s="209"/>
      <c r="I750" s="709"/>
    </row>
    <row r="751" spans="5:9">
      <c r="E751" s="192"/>
      <c r="H751" s="209"/>
      <c r="I751" s="709"/>
    </row>
    <row r="752" spans="5:9">
      <c r="E752" s="192"/>
      <c r="H752" s="209"/>
      <c r="I752" s="709"/>
    </row>
    <row r="753" spans="5:9">
      <c r="E753" s="192"/>
      <c r="H753" s="209"/>
      <c r="I753" s="709"/>
    </row>
    <row r="754" spans="5:9">
      <c r="E754" s="192"/>
      <c r="H754" s="209"/>
      <c r="I754" s="709"/>
    </row>
    <row r="755" spans="5:9">
      <c r="E755" s="192"/>
      <c r="H755" s="209"/>
      <c r="I755" s="709"/>
    </row>
    <row r="756" spans="5:9">
      <c r="E756" s="192"/>
      <c r="H756" s="209"/>
      <c r="I756" s="709"/>
    </row>
    <row r="757" spans="5:9">
      <c r="E757" s="192"/>
      <c r="H757" s="209"/>
      <c r="I757" s="709"/>
    </row>
    <row r="758" spans="5:9">
      <c r="E758" s="192"/>
      <c r="H758" s="209"/>
      <c r="I758" s="709"/>
    </row>
    <row r="759" spans="5:9">
      <c r="E759" s="192"/>
      <c r="H759" s="209"/>
      <c r="I759" s="709"/>
    </row>
    <row r="760" spans="5:9">
      <c r="E760" s="192"/>
      <c r="H760" s="209"/>
      <c r="I760" s="709"/>
    </row>
    <row r="761" spans="5:9">
      <c r="E761" s="192"/>
      <c r="H761" s="209"/>
      <c r="I761" s="709"/>
    </row>
    <row r="762" spans="5:9">
      <c r="E762" s="192"/>
      <c r="H762" s="209"/>
      <c r="I762" s="709"/>
    </row>
    <row r="763" spans="5:9">
      <c r="E763" s="192"/>
      <c r="H763" s="209"/>
      <c r="I763" s="709"/>
    </row>
    <row r="764" spans="5:9">
      <c r="E764" s="192"/>
      <c r="H764" s="209"/>
      <c r="I764" s="709"/>
    </row>
    <row r="765" spans="5:9">
      <c r="E765" s="192"/>
      <c r="H765" s="209"/>
      <c r="I765" s="709"/>
    </row>
    <row r="766" spans="5:9">
      <c r="E766" s="192"/>
      <c r="H766" s="209"/>
      <c r="I766" s="709"/>
    </row>
    <row r="767" spans="5:9">
      <c r="E767" s="192"/>
      <c r="H767" s="209"/>
      <c r="I767" s="709"/>
    </row>
    <row r="768" spans="5:9">
      <c r="E768" s="192"/>
      <c r="H768" s="209"/>
      <c r="I768" s="709"/>
    </row>
    <row r="769" spans="5:9">
      <c r="E769" s="192"/>
      <c r="H769" s="209"/>
      <c r="I769" s="709"/>
    </row>
    <row r="770" spans="5:9">
      <c r="E770" s="192"/>
      <c r="H770" s="209"/>
      <c r="I770" s="709"/>
    </row>
    <row r="771" spans="5:9">
      <c r="E771" s="192"/>
      <c r="H771" s="209"/>
      <c r="I771" s="709"/>
    </row>
    <row r="772" spans="5:9">
      <c r="E772" s="192"/>
      <c r="H772" s="209"/>
      <c r="I772" s="709"/>
    </row>
    <row r="773" spans="5:9">
      <c r="E773" s="192"/>
      <c r="H773" s="209"/>
      <c r="I773" s="709"/>
    </row>
    <row r="774" spans="5:9">
      <c r="E774" s="192"/>
      <c r="H774" s="209"/>
      <c r="I774" s="709"/>
    </row>
    <row r="775" spans="5:9">
      <c r="E775" s="192"/>
      <c r="H775" s="209"/>
      <c r="I775" s="709"/>
    </row>
    <row r="776" spans="5:9">
      <c r="E776" s="192"/>
      <c r="H776" s="209"/>
      <c r="I776" s="709"/>
    </row>
    <row r="777" spans="5:9">
      <c r="E777" s="192"/>
      <c r="H777" s="209"/>
      <c r="I777" s="709"/>
    </row>
    <row r="778" spans="5:9">
      <c r="E778" s="192"/>
      <c r="H778" s="209"/>
      <c r="I778" s="709"/>
    </row>
    <row r="779" spans="5:9">
      <c r="E779" s="192"/>
      <c r="H779" s="209"/>
      <c r="I779" s="709"/>
    </row>
    <row r="780" spans="5:9">
      <c r="E780" s="192"/>
      <c r="H780" s="209"/>
      <c r="I780" s="709"/>
    </row>
    <row r="781" spans="5:9">
      <c r="E781" s="192"/>
      <c r="H781" s="209"/>
      <c r="I781" s="709"/>
    </row>
    <row r="782" spans="5:9">
      <c r="E782" s="192"/>
      <c r="H782" s="209"/>
      <c r="I782" s="709"/>
    </row>
    <row r="783" spans="5:9">
      <c r="E783" s="192"/>
      <c r="H783" s="209"/>
      <c r="I783" s="709"/>
    </row>
    <row r="784" spans="5:9">
      <c r="E784" s="192"/>
      <c r="H784" s="209"/>
      <c r="I784" s="709"/>
    </row>
    <row r="785" spans="5:9">
      <c r="E785" s="192"/>
      <c r="H785" s="209"/>
      <c r="I785" s="709"/>
    </row>
    <row r="786" spans="5:9">
      <c r="E786" s="192"/>
      <c r="H786" s="209"/>
      <c r="I786" s="709"/>
    </row>
    <row r="787" spans="5:9">
      <c r="E787" s="192"/>
      <c r="H787" s="209"/>
      <c r="I787" s="709"/>
    </row>
    <row r="788" spans="5:9">
      <c r="E788" s="192"/>
      <c r="H788" s="209"/>
      <c r="I788" s="709"/>
    </row>
    <row r="789" spans="5:9">
      <c r="E789" s="192"/>
      <c r="H789" s="209"/>
      <c r="I789" s="709"/>
    </row>
    <row r="790" spans="5:9">
      <c r="E790" s="192"/>
      <c r="H790" s="209"/>
      <c r="I790" s="709"/>
    </row>
    <row r="791" spans="5:9">
      <c r="E791" s="192"/>
      <c r="H791" s="209"/>
      <c r="I791" s="709"/>
    </row>
    <row r="792" spans="5:9">
      <c r="E792" s="192"/>
      <c r="H792" s="209"/>
      <c r="I792" s="709"/>
    </row>
    <row r="793" spans="5:9">
      <c r="E793" s="192"/>
      <c r="H793" s="209"/>
      <c r="I793" s="709"/>
    </row>
    <row r="794" spans="5:9">
      <c r="E794" s="192"/>
      <c r="H794" s="209"/>
      <c r="I794" s="709"/>
    </row>
    <row r="795" spans="5:9">
      <c r="E795" s="192"/>
      <c r="H795" s="209"/>
      <c r="I795" s="709"/>
    </row>
    <row r="796" spans="5:9">
      <c r="E796" s="192"/>
      <c r="H796" s="209"/>
      <c r="I796" s="709"/>
    </row>
    <row r="797" spans="5:9">
      <c r="E797" s="192"/>
      <c r="H797" s="209"/>
      <c r="I797" s="709"/>
    </row>
    <row r="798" spans="5:9">
      <c r="E798" s="192"/>
      <c r="H798" s="209"/>
      <c r="I798" s="709"/>
    </row>
    <row r="799" spans="5:9">
      <c r="E799" s="192"/>
      <c r="H799" s="209"/>
      <c r="I799" s="709"/>
    </row>
    <row r="800" spans="5:9">
      <c r="E800" s="192"/>
      <c r="H800" s="209"/>
      <c r="I800" s="709"/>
    </row>
    <row r="801" spans="5:9">
      <c r="E801" s="192"/>
      <c r="H801" s="209"/>
      <c r="I801" s="709"/>
    </row>
    <row r="802" spans="5:9">
      <c r="E802" s="192"/>
      <c r="H802" s="209"/>
      <c r="I802" s="709"/>
    </row>
    <row r="803" spans="5:9">
      <c r="E803" s="192"/>
      <c r="H803" s="209"/>
      <c r="I803" s="709"/>
    </row>
    <row r="804" spans="5:9">
      <c r="E804" s="192"/>
      <c r="H804" s="209"/>
      <c r="I804" s="709"/>
    </row>
    <row r="805" spans="5:9">
      <c r="E805" s="192"/>
      <c r="H805" s="209"/>
      <c r="I805" s="709"/>
    </row>
    <row r="806" spans="5:9">
      <c r="E806" s="192"/>
      <c r="H806" s="209"/>
      <c r="I806" s="709"/>
    </row>
    <row r="807" spans="5:9">
      <c r="E807" s="192"/>
      <c r="H807" s="209"/>
      <c r="I807" s="709"/>
    </row>
    <row r="808" spans="5:9">
      <c r="E808" s="192"/>
      <c r="H808" s="209"/>
      <c r="I808" s="709"/>
    </row>
    <row r="809" spans="5:9">
      <c r="E809" s="192"/>
      <c r="H809" s="209"/>
      <c r="I809" s="709"/>
    </row>
    <row r="810" spans="5:9">
      <c r="E810" s="192"/>
      <c r="H810" s="209"/>
      <c r="I810" s="709"/>
    </row>
    <row r="811" spans="5:9">
      <c r="E811" s="192"/>
      <c r="H811" s="209"/>
      <c r="I811" s="709"/>
    </row>
    <row r="812" spans="5:9">
      <c r="E812" s="192"/>
      <c r="H812" s="209"/>
      <c r="I812" s="709"/>
    </row>
    <row r="813" spans="5:9">
      <c r="E813" s="192"/>
      <c r="H813" s="209"/>
      <c r="I813" s="709"/>
    </row>
    <row r="814" spans="5:9">
      <c r="E814" s="192"/>
      <c r="H814" s="209"/>
      <c r="I814" s="709"/>
    </row>
    <row r="815" spans="5:9">
      <c r="E815" s="192"/>
      <c r="H815" s="209"/>
      <c r="I815" s="709"/>
    </row>
    <row r="816" spans="5:9">
      <c r="E816" s="192"/>
      <c r="H816" s="209"/>
      <c r="I816" s="709"/>
    </row>
    <row r="817" spans="5:9">
      <c r="E817" s="192"/>
      <c r="H817" s="209"/>
      <c r="I817" s="709"/>
    </row>
    <row r="818" spans="5:9">
      <c r="E818" s="192"/>
      <c r="H818" s="209"/>
      <c r="I818" s="709"/>
    </row>
    <row r="819" spans="5:9">
      <c r="E819" s="192"/>
      <c r="H819" s="209"/>
      <c r="I819" s="709"/>
    </row>
    <row r="820" spans="5:9">
      <c r="E820" s="192"/>
      <c r="H820" s="209"/>
      <c r="I820" s="709"/>
    </row>
    <row r="821" spans="5:9">
      <c r="E821" s="192"/>
      <c r="H821" s="209"/>
      <c r="I821" s="709"/>
    </row>
    <row r="822" spans="5:9">
      <c r="E822" s="192"/>
      <c r="H822" s="209"/>
      <c r="I822" s="709"/>
    </row>
    <row r="823" spans="5:9">
      <c r="E823" s="192"/>
      <c r="H823" s="209"/>
      <c r="I823" s="709"/>
    </row>
    <row r="824" spans="5:9">
      <c r="E824" s="192"/>
      <c r="H824" s="209"/>
      <c r="I824" s="709"/>
    </row>
    <row r="825" spans="5:9">
      <c r="E825" s="192"/>
      <c r="H825" s="209"/>
      <c r="I825" s="709"/>
    </row>
    <row r="826" spans="5:9">
      <c r="E826" s="192"/>
      <c r="H826" s="209"/>
      <c r="I826" s="709"/>
    </row>
    <row r="827" spans="5:9">
      <c r="E827" s="192"/>
      <c r="H827" s="209"/>
      <c r="I827" s="709"/>
    </row>
    <row r="828" spans="5:9">
      <c r="E828" s="192"/>
      <c r="H828" s="209"/>
      <c r="I828" s="709"/>
    </row>
    <row r="829" spans="5:9">
      <c r="E829" s="192"/>
      <c r="H829" s="209"/>
      <c r="I829" s="709"/>
    </row>
    <row r="830" spans="5:9">
      <c r="E830" s="192"/>
      <c r="H830" s="209"/>
      <c r="I830" s="709"/>
    </row>
    <row r="831" spans="5:9">
      <c r="E831" s="192"/>
      <c r="H831" s="209"/>
      <c r="I831" s="709"/>
    </row>
    <row r="832" spans="5:9">
      <c r="E832" s="192"/>
      <c r="H832" s="209"/>
      <c r="I832" s="709"/>
    </row>
    <row r="833" spans="5:9">
      <c r="E833" s="192"/>
      <c r="H833" s="209"/>
      <c r="I833" s="709"/>
    </row>
    <row r="834" spans="5:9">
      <c r="E834" s="192"/>
      <c r="H834" s="209"/>
      <c r="I834" s="709"/>
    </row>
    <row r="835" spans="5:9">
      <c r="E835" s="192"/>
      <c r="H835" s="209"/>
      <c r="I835" s="709"/>
    </row>
    <row r="836" spans="5:9">
      <c r="E836" s="192"/>
      <c r="H836" s="209"/>
      <c r="I836" s="709"/>
    </row>
    <row r="837" spans="5:9">
      <c r="E837" s="192"/>
      <c r="H837" s="209"/>
      <c r="I837" s="709"/>
    </row>
    <row r="838" spans="5:9">
      <c r="E838" s="192"/>
      <c r="H838" s="209"/>
      <c r="I838" s="709"/>
    </row>
    <row r="839" spans="5:9">
      <c r="E839" s="192"/>
      <c r="H839" s="209"/>
      <c r="I839" s="709"/>
    </row>
    <row r="840" spans="5:9">
      <c r="E840" s="192"/>
      <c r="H840" s="209"/>
      <c r="I840" s="709"/>
    </row>
    <row r="841" spans="5:9">
      <c r="E841" s="192"/>
      <c r="H841" s="209"/>
      <c r="I841" s="709"/>
    </row>
    <row r="842" spans="5:9">
      <c r="E842" s="192"/>
      <c r="H842" s="209"/>
      <c r="I842" s="709"/>
    </row>
    <row r="843" spans="5:9">
      <c r="E843" s="192"/>
      <c r="H843" s="209"/>
      <c r="I843" s="709"/>
    </row>
    <row r="844" spans="5:9">
      <c r="E844" s="192"/>
      <c r="H844" s="209"/>
      <c r="I844" s="709"/>
    </row>
    <row r="845" spans="5:9">
      <c r="E845" s="192"/>
      <c r="H845" s="209"/>
      <c r="I845" s="709"/>
    </row>
    <row r="846" spans="5:9">
      <c r="E846" s="192"/>
      <c r="H846" s="209"/>
      <c r="I846" s="709"/>
    </row>
    <row r="847" spans="5:9">
      <c r="E847" s="192"/>
      <c r="H847" s="209"/>
      <c r="I847" s="709"/>
    </row>
    <row r="848" spans="5:9">
      <c r="E848" s="192"/>
      <c r="H848" s="209"/>
      <c r="I848" s="709"/>
    </row>
    <row r="849" spans="5:9">
      <c r="E849" s="192"/>
      <c r="H849" s="209"/>
      <c r="I849" s="709"/>
    </row>
    <row r="850" spans="5:9">
      <c r="E850" s="192"/>
      <c r="H850" s="209"/>
      <c r="I850" s="709"/>
    </row>
    <row r="851" spans="5:9">
      <c r="E851" s="192"/>
      <c r="H851" s="209"/>
      <c r="I851" s="709"/>
    </row>
    <row r="852" spans="5:9">
      <c r="E852" s="192"/>
      <c r="H852" s="209"/>
      <c r="I852" s="709"/>
    </row>
    <row r="853" spans="5:9">
      <c r="E853" s="192"/>
      <c r="H853" s="209"/>
      <c r="I853" s="709"/>
    </row>
    <row r="854" spans="5:9">
      <c r="E854" s="192"/>
      <c r="H854" s="209"/>
      <c r="I854" s="709"/>
    </row>
    <row r="855" spans="5:9">
      <c r="E855" s="192"/>
      <c r="H855" s="209"/>
      <c r="I855" s="709"/>
    </row>
    <row r="856" spans="5:9">
      <c r="E856" s="192"/>
      <c r="H856" s="209"/>
      <c r="I856" s="709"/>
    </row>
    <row r="857" spans="5:9">
      <c r="E857" s="192"/>
      <c r="H857" s="209"/>
      <c r="I857" s="709"/>
    </row>
    <row r="858" spans="5:9">
      <c r="E858" s="192"/>
      <c r="H858" s="209"/>
      <c r="I858" s="709"/>
    </row>
    <row r="859" spans="5:9">
      <c r="E859" s="192"/>
      <c r="H859" s="209"/>
      <c r="I859" s="709"/>
    </row>
    <row r="860" spans="5:9">
      <c r="E860" s="192"/>
      <c r="H860" s="209"/>
      <c r="I860" s="709"/>
    </row>
    <row r="861" spans="5:9">
      <c r="E861" s="192"/>
      <c r="H861" s="209"/>
      <c r="I861" s="709"/>
    </row>
    <row r="862" spans="5:9">
      <c r="E862" s="192"/>
      <c r="H862" s="209"/>
      <c r="I862" s="709"/>
    </row>
    <row r="863" spans="5:9">
      <c r="E863" s="192"/>
      <c r="H863" s="209"/>
      <c r="I863" s="709"/>
    </row>
    <row r="864" spans="5:9">
      <c r="E864" s="192"/>
      <c r="H864" s="209"/>
      <c r="I864" s="709"/>
    </row>
    <row r="865" spans="5:9">
      <c r="E865" s="192"/>
      <c r="H865" s="209"/>
      <c r="I865" s="709"/>
    </row>
    <row r="866" spans="5:9">
      <c r="E866" s="192"/>
      <c r="H866" s="209"/>
      <c r="I866" s="709"/>
    </row>
    <row r="867" spans="5:9">
      <c r="E867" s="192"/>
      <c r="H867" s="209"/>
      <c r="I867" s="709"/>
    </row>
    <row r="868" spans="5:9">
      <c r="E868" s="192"/>
      <c r="H868" s="209"/>
      <c r="I868" s="709"/>
    </row>
    <row r="869" spans="5:9">
      <c r="E869" s="192"/>
    </row>
  </sheetData>
  <autoFilter ref="A5:I588"/>
  <mergeCells count="55">
    <mergeCell ref="A580:C580"/>
    <mergeCell ref="A446:C446"/>
    <mergeCell ref="A467:D467"/>
    <mergeCell ref="A468:C468"/>
    <mergeCell ref="B591:D591"/>
    <mergeCell ref="B592:D592"/>
    <mergeCell ref="A469:C469"/>
    <mergeCell ref="A507:C507"/>
    <mergeCell ref="A508:C508"/>
    <mergeCell ref="A521:C521"/>
    <mergeCell ref="A536:C536"/>
    <mergeCell ref="A537:A539"/>
    <mergeCell ref="A543:C543"/>
    <mergeCell ref="A551:A553"/>
    <mergeCell ref="A558:C558"/>
    <mergeCell ref="A566:C566"/>
    <mergeCell ref="A569:C569"/>
    <mergeCell ref="B45:C45"/>
    <mergeCell ref="C46:C53"/>
    <mergeCell ref="A7:C7"/>
    <mergeCell ref="A339:C339"/>
    <mergeCell ref="A366:C366"/>
    <mergeCell ref="A19:C19"/>
    <mergeCell ref="A20:C20"/>
    <mergeCell ref="A24:D24"/>
    <mergeCell ref="A25:C25"/>
    <mergeCell ref="A26:D26"/>
    <mergeCell ref="E77:G77"/>
    <mergeCell ref="E81:G81"/>
    <mergeCell ref="A310:C310"/>
    <mergeCell ref="A221:D221"/>
    <mergeCell ref="A222:C222"/>
    <mergeCell ref="E80:G80"/>
    <mergeCell ref="A274:C274"/>
    <mergeCell ref="A223:C223"/>
    <mergeCell ref="A272:D272"/>
    <mergeCell ref="A273:C273"/>
    <mergeCell ref="E87:G87"/>
    <mergeCell ref="E88:G88"/>
    <mergeCell ref="A3:E3"/>
    <mergeCell ref="A75:C75"/>
    <mergeCell ref="C55:C62"/>
    <mergeCell ref="B63:C63"/>
    <mergeCell ref="C64:C71"/>
    <mergeCell ref="A73:D73"/>
    <mergeCell ref="A74:C74"/>
    <mergeCell ref="E4:H4"/>
    <mergeCell ref="E8:G8"/>
    <mergeCell ref="E15:G15"/>
    <mergeCell ref="E20:G20"/>
    <mergeCell ref="A8:C8"/>
    <mergeCell ref="A4:D4"/>
    <mergeCell ref="B54:C54"/>
    <mergeCell ref="C10:C12"/>
    <mergeCell ref="A15:C15"/>
  </mergeCells>
  <pageMargins left="0.7" right="0.7" top="0.75" bottom="0.75" header="0.3" footer="0.3"/>
  <pageSetup paperSize="9" scale="3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2:S269"/>
  <sheetViews>
    <sheetView zoomScale="70" zoomScaleNormal="70" workbookViewId="0">
      <pane xSplit="1" ySplit="12" topLeftCell="D223" activePane="bottomRight" state="frozen"/>
      <selection pane="topRight" activeCell="B1" sqref="B1"/>
      <selection pane="bottomLeft" activeCell="A13" sqref="A13"/>
      <selection pane="bottomRight" activeCell="K12" sqref="K12"/>
    </sheetView>
  </sheetViews>
  <sheetFormatPr defaultColWidth="9.140625" defaultRowHeight="15.75" outlineLevelRow="1"/>
  <cols>
    <col min="1" max="1" width="9.7109375" style="262" customWidth="1"/>
    <col min="2" max="2" width="52.140625" style="262" customWidth="1"/>
    <col min="3" max="3" width="105.7109375" style="261" customWidth="1"/>
    <col min="4" max="4" width="12.7109375" style="258" customWidth="1"/>
    <col min="5" max="5" width="20.7109375" style="260" customWidth="1"/>
    <col min="6" max="6" width="18.7109375" style="258" customWidth="1"/>
    <col min="7" max="8" width="15.7109375" style="259" customWidth="1"/>
    <col min="9" max="9" width="39.28515625" style="258" customWidth="1"/>
    <col min="10" max="10" width="10.28515625" style="257" customWidth="1"/>
    <col min="11" max="11" width="27" style="256" customWidth="1"/>
    <col min="12" max="12" width="24" style="256" customWidth="1"/>
    <col min="13" max="14" width="22.7109375" style="256" customWidth="1"/>
    <col min="15" max="18" width="13.85546875" style="256" customWidth="1"/>
    <col min="19" max="16384" width="9.140625" style="256"/>
  </cols>
  <sheetData>
    <row r="2" spans="1:19" ht="14.45" customHeight="1">
      <c r="A2" s="789" t="s">
        <v>1756</v>
      </c>
      <c r="B2" s="789"/>
      <c r="C2" s="789"/>
      <c r="D2" s="789"/>
      <c r="E2" s="789"/>
      <c r="F2" s="789"/>
      <c r="G2" s="789"/>
      <c r="H2" s="789"/>
      <c r="I2" s="789"/>
      <c r="J2" s="789"/>
      <c r="K2" s="789"/>
      <c r="L2" s="789"/>
      <c r="M2" s="789"/>
      <c r="N2" s="789"/>
      <c r="O2" s="789"/>
      <c r="P2" s="789"/>
      <c r="Q2" s="789"/>
      <c r="R2" s="789"/>
    </row>
    <row r="3" spans="1:19" s="261" customFormat="1" ht="31.9" customHeight="1">
      <c r="A3" s="789"/>
      <c r="B3" s="789"/>
      <c r="C3" s="789"/>
      <c r="D3" s="789"/>
      <c r="E3" s="789"/>
      <c r="F3" s="789"/>
      <c r="G3" s="789"/>
      <c r="H3" s="789"/>
      <c r="I3" s="789"/>
      <c r="J3" s="789"/>
      <c r="K3" s="789"/>
      <c r="L3" s="789"/>
      <c r="M3" s="789"/>
      <c r="N3" s="789"/>
      <c r="O3" s="789"/>
      <c r="P3" s="789"/>
      <c r="Q3" s="789"/>
      <c r="R3" s="789"/>
    </row>
    <row r="4" spans="1:19" s="261" customFormat="1" ht="15.6" customHeight="1">
      <c r="A4" s="468"/>
      <c r="B4" s="468"/>
      <c r="C4" s="468"/>
      <c r="D4" s="468"/>
      <c r="E4" s="468"/>
      <c r="F4" s="468"/>
      <c r="G4" s="468"/>
      <c r="H4" s="468"/>
      <c r="I4" s="468"/>
      <c r="J4" s="792" t="s">
        <v>1532</v>
      </c>
      <c r="K4" s="456"/>
      <c r="L4" s="467"/>
      <c r="M4" s="467"/>
      <c r="N4" s="467"/>
      <c r="O4" s="466"/>
      <c r="P4" s="465"/>
    </row>
    <row r="5" spans="1:19" ht="53.45" customHeight="1">
      <c r="A5" s="814" t="s">
        <v>1090</v>
      </c>
      <c r="B5" s="814"/>
      <c r="C5" s="814"/>
      <c r="D5" s="814"/>
      <c r="E5" s="814"/>
      <c r="F5" s="814"/>
      <c r="G5" s="814"/>
      <c r="H5" s="814"/>
      <c r="I5" s="814"/>
      <c r="J5" s="792"/>
      <c r="K5" s="456"/>
      <c r="L5" s="464">
        <f>'Расчет Коэф. по курсу USD'!B9</f>
        <v>1</v>
      </c>
      <c r="M5" s="794" t="s">
        <v>1755</v>
      </c>
      <c r="N5" s="794"/>
      <c r="O5" s="807" t="s">
        <v>1533</v>
      </c>
      <c r="P5" s="807"/>
      <c r="Q5" s="807"/>
      <c r="R5" s="807"/>
    </row>
    <row r="6" spans="1:19" ht="53.45" customHeight="1">
      <c r="A6" s="814"/>
      <c r="B6" s="814"/>
      <c r="C6" s="814"/>
      <c r="D6" s="814"/>
      <c r="E6" s="814"/>
      <c r="F6" s="814"/>
      <c r="G6" s="814"/>
      <c r="H6" s="814"/>
      <c r="I6" s="814"/>
      <c r="J6" s="792"/>
      <c r="K6" s="456"/>
      <c r="L6" s="463">
        <f>'Расчет Коэф. по курсу USD'!J9</f>
        <v>1.54</v>
      </c>
      <c r="M6" s="806" t="s">
        <v>1754</v>
      </c>
      <c r="N6" s="806"/>
      <c r="O6" s="807"/>
      <c r="P6" s="807"/>
      <c r="Q6" s="807"/>
      <c r="R6" s="807"/>
      <c r="S6" s="462"/>
    </row>
    <row r="7" spans="1:19" ht="13.9" customHeight="1">
      <c r="A7" s="461"/>
      <c r="B7" s="461"/>
      <c r="C7" s="461"/>
      <c r="D7" s="461"/>
      <c r="E7" s="461"/>
      <c r="F7" s="461"/>
      <c r="G7" s="461"/>
      <c r="H7" s="461"/>
      <c r="I7" s="461"/>
      <c r="J7" s="792"/>
      <c r="K7" s="456"/>
      <c r="L7" s="460"/>
      <c r="M7" s="459"/>
      <c r="N7" s="459"/>
      <c r="O7" s="455"/>
      <c r="P7" s="458"/>
    </row>
    <row r="8" spans="1:19" ht="66" customHeight="1">
      <c r="A8" s="457"/>
      <c r="B8" s="457"/>
      <c r="C8" s="457"/>
      <c r="D8" s="457"/>
      <c r="E8" s="790" t="s">
        <v>1527</v>
      </c>
      <c r="F8" s="791"/>
      <c r="G8" s="791"/>
      <c r="H8" s="791"/>
      <c r="I8" s="791"/>
      <c r="J8" s="792"/>
      <c r="K8" s="456"/>
      <c r="L8" s="798" t="s">
        <v>1534</v>
      </c>
      <c r="M8" s="798"/>
      <c r="N8" s="798"/>
      <c r="O8" s="455"/>
      <c r="P8" s="454"/>
      <c r="R8" s="453"/>
    </row>
    <row r="9" spans="1:19" ht="90" customHeight="1" thickBot="1">
      <c r="A9" s="452" t="s">
        <v>87</v>
      </c>
      <c r="B9" s="452" t="s">
        <v>83</v>
      </c>
      <c r="C9" s="452" t="s">
        <v>6</v>
      </c>
      <c r="D9" s="452" t="s">
        <v>0</v>
      </c>
      <c r="E9" s="451" t="s">
        <v>1524</v>
      </c>
      <c r="F9" s="450" t="s">
        <v>1363</v>
      </c>
      <c r="G9" s="450" t="s">
        <v>145</v>
      </c>
      <c r="H9" s="449" t="s">
        <v>1526</v>
      </c>
      <c r="I9" s="448" t="s">
        <v>76</v>
      </c>
      <c r="J9" s="793"/>
      <c r="K9" s="447" t="s">
        <v>1753</v>
      </c>
      <c r="L9" s="446" t="s">
        <v>82</v>
      </c>
      <c r="M9" s="445" t="s">
        <v>1525</v>
      </c>
      <c r="N9" s="444" t="s">
        <v>145</v>
      </c>
      <c r="O9" s="443"/>
      <c r="P9" s="442"/>
    </row>
    <row r="10" spans="1:19" s="436" customFormat="1" ht="17.25" thickTop="1" thickBot="1">
      <c r="A10" s="441">
        <v>1</v>
      </c>
      <c r="B10" s="440">
        <v>2</v>
      </c>
      <c r="C10" s="440">
        <v>3</v>
      </c>
      <c r="D10" s="440">
        <v>4</v>
      </c>
      <c r="E10" s="440">
        <v>5</v>
      </c>
      <c r="F10" s="440">
        <v>6</v>
      </c>
      <c r="G10" s="440">
        <v>7</v>
      </c>
      <c r="H10" s="440">
        <v>8</v>
      </c>
      <c r="I10" s="440">
        <v>9</v>
      </c>
      <c r="J10" s="439">
        <v>10</v>
      </c>
      <c r="K10" s="438">
        <v>11</v>
      </c>
      <c r="L10" s="438">
        <v>12</v>
      </c>
      <c r="M10" s="438">
        <v>13</v>
      </c>
      <c r="N10" s="437">
        <v>14</v>
      </c>
    </row>
    <row r="11" spans="1:19" s="261" customFormat="1" ht="26.25" customHeight="1">
      <c r="A11" s="808" t="s">
        <v>1193</v>
      </c>
      <c r="B11" s="809"/>
      <c r="C11" s="809"/>
      <c r="D11" s="434"/>
      <c r="E11" s="435"/>
      <c r="F11" s="434"/>
      <c r="G11" s="434"/>
      <c r="H11" s="434"/>
      <c r="I11" s="434"/>
      <c r="J11" s="277"/>
      <c r="K11" s="276"/>
      <c r="L11" s="276"/>
      <c r="M11" s="276"/>
      <c r="N11" s="276"/>
    </row>
    <row r="12" spans="1:19" s="261" customFormat="1" ht="54.75" customHeight="1" outlineLevel="1">
      <c r="A12" s="782" t="s">
        <v>963</v>
      </c>
      <c r="B12" s="783"/>
      <c r="C12" s="783"/>
      <c r="D12" s="810" t="s">
        <v>867</v>
      </c>
      <c r="E12" s="810"/>
      <c r="F12" s="810"/>
      <c r="G12" s="810"/>
      <c r="H12" s="810"/>
      <c r="I12" s="810"/>
      <c r="J12" s="277"/>
      <c r="K12" s="276"/>
      <c r="L12" s="276"/>
      <c r="M12" s="276"/>
      <c r="N12" s="276"/>
    </row>
    <row r="13" spans="1:19" s="261" customFormat="1" ht="141.75" customHeight="1" outlineLevel="1">
      <c r="A13" s="326" t="s">
        <v>11</v>
      </c>
      <c r="B13" s="411" t="s">
        <v>1023</v>
      </c>
      <c r="C13" s="286" t="s">
        <v>1222</v>
      </c>
      <c r="D13" s="410"/>
      <c r="E13" s="433"/>
      <c r="F13" s="271" t="s">
        <v>84</v>
      </c>
      <c r="G13" s="432"/>
      <c r="H13" s="431"/>
      <c r="I13" s="317" t="s">
        <v>839</v>
      </c>
      <c r="J13" s="277"/>
      <c r="K13" s="276"/>
      <c r="L13" s="276"/>
      <c r="M13" s="276"/>
      <c r="N13" s="276"/>
    </row>
    <row r="14" spans="1:19" s="261" customFormat="1" ht="64.5" customHeight="1" outlineLevel="1">
      <c r="A14" s="326" t="s">
        <v>306</v>
      </c>
      <c r="B14" s="430" t="s">
        <v>1066</v>
      </c>
      <c r="C14" s="811" t="s">
        <v>1332</v>
      </c>
      <c r="D14" s="410" t="s">
        <v>307</v>
      </c>
      <c r="E14" s="409">
        <v>1892.0549537037036</v>
      </c>
      <c r="F14" s="271" t="s">
        <v>84</v>
      </c>
      <c r="G14" s="304">
        <v>364.28902777777779</v>
      </c>
      <c r="H14" s="269">
        <f>E14-G14</f>
        <v>1527.7659259259258</v>
      </c>
      <c r="I14" s="357"/>
      <c r="J14" s="289" t="s">
        <v>1752</v>
      </c>
      <c r="K14" s="266">
        <v>174.06</v>
      </c>
      <c r="L14" s="265">
        <f>E14+(L$6-1)*K14</f>
        <v>1986.0473537037037</v>
      </c>
      <c r="M14" s="265">
        <f>L14-N14</f>
        <v>1621.7583259259259</v>
      </c>
      <c r="N14" s="265">
        <f>G14</f>
        <v>364.28902777777779</v>
      </c>
    </row>
    <row r="15" spans="1:19" s="261" customFormat="1" ht="62.25" customHeight="1" outlineLevel="1">
      <c r="A15" s="326" t="s">
        <v>308</v>
      </c>
      <c r="B15" s="430" t="s">
        <v>1067</v>
      </c>
      <c r="C15" s="812"/>
      <c r="D15" s="410" t="s">
        <v>307</v>
      </c>
      <c r="E15" s="409">
        <v>1682.2102870370368</v>
      </c>
      <c r="F15" s="271" t="s">
        <v>84</v>
      </c>
      <c r="G15" s="304">
        <v>296.29702777777777</v>
      </c>
      <c r="H15" s="269">
        <f>E15-G15</f>
        <v>1385.9132592592591</v>
      </c>
      <c r="I15" s="357" t="s">
        <v>84</v>
      </c>
      <c r="J15" s="289" t="s">
        <v>1752</v>
      </c>
      <c r="K15" s="266">
        <v>157.04</v>
      </c>
      <c r="L15" s="265">
        <f>E15+(L$6-1)*K15</f>
        <v>1767.0118870370368</v>
      </c>
      <c r="M15" s="265">
        <f>L15-N15</f>
        <v>1470.7148592592589</v>
      </c>
      <c r="N15" s="265">
        <f>G15</f>
        <v>296.29702777777777</v>
      </c>
    </row>
    <row r="16" spans="1:19" s="261" customFormat="1" ht="63.75" customHeight="1" outlineLevel="1">
      <c r="A16" s="326" t="s">
        <v>309</v>
      </c>
      <c r="B16" s="430" t="s">
        <v>1068</v>
      </c>
      <c r="C16" s="813"/>
      <c r="D16" s="410" t="s">
        <v>307</v>
      </c>
      <c r="E16" s="409">
        <v>1620.8372839506173</v>
      </c>
      <c r="F16" s="271" t="s">
        <v>84</v>
      </c>
      <c r="G16" s="304">
        <v>272.94296296296295</v>
      </c>
      <c r="H16" s="269">
        <f>E16-G16</f>
        <v>1347.8943209876543</v>
      </c>
      <c r="I16" s="357" t="s">
        <v>84</v>
      </c>
      <c r="J16" s="289" t="s">
        <v>1752</v>
      </c>
      <c r="K16" s="266">
        <v>151.86000000000001</v>
      </c>
      <c r="L16" s="265">
        <f>E16+(L$6-1)*K16</f>
        <v>1702.8416839506174</v>
      </c>
      <c r="M16" s="265">
        <f>L16-N16</f>
        <v>1429.8987209876545</v>
      </c>
      <c r="N16" s="265">
        <f>G16</f>
        <v>272.94296296296295</v>
      </c>
    </row>
    <row r="17" spans="1:14" s="261" customFormat="1" ht="102.75" customHeight="1" outlineLevel="1">
      <c r="A17" s="326" t="s">
        <v>310</v>
      </c>
      <c r="B17" s="411" t="s">
        <v>654</v>
      </c>
      <c r="C17" s="286" t="s">
        <v>1223</v>
      </c>
      <c r="D17" s="410"/>
      <c r="E17" s="433"/>
      <c r="F17" s="271" t="s">
        <v>84</v>
      </c>
      <c r="G17" s="432"/>
      <c r="H17" s="431"/>
      <c r="I17" s="317" t="s">
        <v>869</v>
      </c>
      <c r="J17" s="277"/>
      <c r="K17" s="276"/>
      <c r="L17" s="276"/>
      <c r="M17" s="276"/>
      <c r="N17" s="276"/>
    </row>
    <row r="18" spans="1:14" s="261" customFormat="1" ht="133.5" customHeight="1" outlineLevel="1">
      <c r="A18" s="326" t="s">
        <v>311</v>
      </c>
      <c r="B18" s="430" t="s">
        <v>776</v>
      </c>
      <c r="C18" s="429" t="s">
        <v>1333</v>
      </c>
      <c r="D18" s="410" t="s">
        <v>307</v>
      </c>
      <c r="E18" s="409">
        <v>2604.1279461279464</v>
      </c>
      <c r="F18" s="271" t="s">
        <v>84</v>
      </c>
      <c r="G18" s="304">
        <v>322.75959595959597</v>
      </c>
      <c r="H18" s="269">
        <f>E18-G18</f>
        <v>2281.3683501683504</v>
      </c>
      <c r="I18" s="68" t="s">
        <v>1063</v>
      </c>
      <c r="J18" s="289" t="s">
        <v>1752</v>
      </c>
      <c r="K18" s="266">
        <v>262.98</v>
      </c>
      <c r="L18" s="265">
        <f>E18+(L$6-1)*K18</f>
        <v>2746.1371461279464</v>
      </c>
      <c r="M18" s="265">
        <f>L18-N18</f>
        <v>2423.3775501683504</v>
      </c>
      <c r="N18" s="265">
        <f>G18</f>
        <v>322.75959595959597</v>
      </c>
    </row>
    <row r="19" spans="1:14" s="261" customFormat="1" ht="48" customHeight="1" outlineLevel="1">
      <c r="A19" s="782" t="s">
        <v>961</v>
      </c>
      <c r="B19" s="783"/>
      <c r="C19" s="783"/>
      <c r="D19" s="801" t="s">
        <v>867</v>
      </c>
      <c r="E19" s="801"/>
      <c r="F19" s="801"/>
      <c r="G19" s="801"/>
      <c r="H19" s="801"/>
      <c r="I19" s="801"/>
      <c r="J19" s="277"/>
      <c r="K19" s="276"/>
      <c r="L19" s="276"/>
      <c r="M19" s="276"/>
      <c r="N19" s="276"/>
    </row>
    <row r="20" spans="1:14" s="261" customFormat="1" ht="99.75" customHeight="1" outlineLevel="1">
      <c r="A20" s="40" t="s">
        <v>312</v>
      </c>
      <c r="B20" s="428" t="s">
        <v>868</v>
      </c>
      <c r="C20" s="427" t="s">
        <v>1334</v>
      </c>
      <c r="D20" s="282"/>
      <c r="E20" s="409"/>
      <c r="F20" s="271" t="s">
        <v>84</v>
      </c>
      <c r="G20" s="304"/>
      <c r="H20" s="269"/>
      <c r="I20" s="317" t="s">
        <v>839</v>
      </c>
      <c r="J20" s="277"/>
      <c r="K20" s="276"/>
      <c r="L20" s="276"/>
      <c r="M20" s="276"/>
      <c r="N20" s="276"/>
    </row>
    <row r="21" spans="1:14" s="261" customFormat="1" ht="63" customHeight="1" outlineLevel="1">
      <c r="A21" s="426" t="s">
        <v>313</v>
      </c>
      <c r="B21" s="425" t="s">
        <v>1064</v>
      </c>
      <c r="C21" s="424"/>
      <c r="D21" s="282" t="s">
        <v>307</v>
      </c>
      <c r="E21" s="409">
        <v>1961.9718697530864</v>
      </c>
      <c r="F21" s="271" t="s">
        <v>84</v>
      </c>
      <c r="G21" s="304">
        <v>426.77217592592592</v>
      </c>
      <c r="H21" s="269">
        <f>E21-G21</f>
        <v>1535.1996938271604</v>
      </c>
      <c r="I21" s="357" t="s">
        <v>84</v>
      </c>
      <c r="J21" s="289" t="s">
        <v>1752</v>
      </c>
      <c r="K21" s="266">
        <v>162.6</v>
      </c>
      <c r="L21" s="265">
        <f>E21+(L$6-1)*K21</f>
        <v>2049.7758697530862</v>
      </c>
      <c r="M21" s="265">
        <f>L21-N21</f>
        <v>1623.0036938271603</v>
      </c>
      <c r="N21" s="265">
        <f>G21</f>
        <v>426.77217592592592</v>
      </c>
    </row>
    <row r="22" spans="1:14" s="261" customFormat="1" ht="64.5" customHeight="1" outlineLevel="1" thickBot="1">
      <c r="A22" s="423" t="s">
        <v>314</v>
      </c>
      <c r="B22" s="422" t="s">
        <v>1065</v>
      </c>
      <c r="C22" s="421"/>
      <c r="D22" s="420" t="s">
        <v>307</v>
      </c>
      <c r="E22" s="419">
        <v>1749.5534151234567</v>
      </c>
      <c r="F22" s="418" t="s">
        <v>84</v>
      </c>
      <c r="G22" s="417">
        <v>342.85821759259261</v>
      </c>
      <c r="H22" s="269">
        <f>E22-G22</f>
        <v>1406.6951975308641</v>
      </c>
      <c r="I22" s="416" t="s">
        <v>84</v>
      </c>
      <c r="J22" s="289" t="s">
        <v>1752</v>
      </c>
      <c r="K22" s="266">
        <v>151.81</v>
      </c>
      <c r="L22" s="265">
        <f>E22+(L$6-1)*K22</f>
        <v>1831.5308151234567</v>
      </c>
      <c r="M22" s="265">
        <f>L22-N22</f>
        <v>1488.6725975308641</v>
      </c>
      <c r="N22" s="265">
        <f>G22</f>
        <v>342.85821759259261</v>
      </c>
    </row>
    <row r="23" spans="1:14" s="261" customFormat="1" ht="26.25" customHeight="1">
      <c r="A23" s="799" t="s">
        <v>1194</v>
      </c>
      <c r="B23" s="800"/>
      <c r="C23" s="800"/>
      <c r="D23" s="407"/>
      <c r="E23" s="415"/>
      <c r="F23" s="414"/>
      <c r="G23" s="413"/>
      <c r="H23" s="413"/>
      <c r="I23" s="412"/>
      <c r="J23" s="277"/>
      <c r="K23" s="276"/>
      <c r="L23" s="276"/>
      <c r="M23" s="276"/>
      <c r="N23" s="276"/>
    </row>
    <row r="24" spans="1:14" s="261" customFormat="1" ht="39.75" customHeight="1" outlineLevel="1">
      <c r="A24" s="782" t="s">
        <v>1091</v>
      </c>
      <c r="B24" s="783"/>
      <c r="C24" s="783"/>
      <c r="D24" s="801" t="s">
        <v>1103</v>
      </c>
      <c r="E24" s="801"/>
      <c r="F24" s="801"/>
      <c r="G24" s="801"/>
      <c r="H24" s="801"/>
      <c r="I24" s="801"/>
      <c r="J24" s="277"/>
      <c r="K24" s="276"/>
      <c r="L24" s="276"/>
      <c r="M24" s="276"/>
      <c r="N24" s="276"/>
    </row>
    <row r="25" spans="1:14" s="261" customFormat="1" ht="270.75" customHeight="1" outlineLevel="1">
      <c r="A25" s="326" t="s">
        <v>12</v>
      </c>
      <c r="B25" s="411" t="s">
        <v>1024</v>
      </c>
      <c r="C25" s="321" t="s">
        <v>1335</v>
      </c>
      <c r="D25" s="410" t="s">
        <v>332</v>
      </c>
      <c r="E25" s="409">
        <v>4036.7723402777774</v>
      </c>
      <c r="F25" s="271" t="s">
        <v>84</v>
      </c>
      <c r="G25" s="304">
        <v>607.30555555555554</v>
      </c>
      <c r="H25" s="269">
        <f>E25-G25</f>
        <v>3429.4667847222217</v>
      </c>
      <c r="I25" s="317" t="s">
        <v>840</v>
      </c>
      <c r="J25" s="267" t="s">
        <v>1751</v>
      </c>
      <c r="K25" s="266">
        <v>1184.72</v>
      </c>
      <c r="L25" s="265">
        <f>E25+(L$5-1)*K25</f>
        <v>4036.7723402777774</v>
      </c>
      <c r="M25" s="265">
        <f>L25-N25</f>
        <v>3429.4667847222217</v>
      </c>
      <c r="N25" s="265">
        <f>G25</f>
        <v>607.30555555555554</v>
      </c>
    </row>
    <row r="26" spans="1:14" s="261" customFormat="1" ht="196.5" customHeight="1" outlineLevel="1">
      <c r="A26" s="326" t="s">
        <v>13</v>
      </c>
      <c r="B26" s="411" t="s">
        <v>962</v>
      </c>
      <c r="C26" s="321" t="s">
        <v>1336</v>
      </c>
      <c r="D26" s="410" t="s">
        <v>332</v>
      </c>
      <c r="E26" s="409">
        <v>5434.4180555555549</v>
      </c>
      <c r="F26" s="271" t="s">
        <v>84</v>
      </c>
      <c r="G26" s="304">
        <v>631.52777777777771</v>
      </c>
      <c r="H26" s="269">
        <f>E26-G26</f>
        <v>4802.8902777777776</v>
      </c>
      <c r="I26" s="68" t="s">
        <v>1062</v>
      </c>
      <c r="J26" s="267" t="s">
        <v>1751</v>
      </c>
      <c r="K26" s="266">
        <v>633.01</v>
      </c>
      <c r="L26" s="265">
        <f>E26+(L$5-1)*K26</f>
        <v>5434.4180555555549</v>
      </c>
      <c r="M26" s="265">
        <f>L26-N26</f>
        <v>4802.8902777777776</v>
      </c>
      <c r="N26" s="265">
        <f>G26</f>
        <v>631.52777777777771</v>
      </c>
    </row>
    <row r="27" spans="1:14" s="261" customFormat="1" ht="253.5" customHeight="1" outlineLevel="1" thickBot="1">
      <c r="A27" s="326" t="s">
        <v>14</v>
      </c>
      <c r="B27" s="411" t="s">
        <v>727</v>
      </c>
      <c r="C27" s="321" t="s">
        <v>1337</v>
      </c>
      <c r="D27" s="410" t="s">
        <v>332</v>
      </c>
      <c r="E27" s="409">
        <v>3896.4592803030305</v>
      </c>
      <c r="F27" s="271" t="s">
        <v>84</v>
      </c>
      <c r="G27" s="304">
        <v>244.69696969696969</v>
      </c>
      <c r="H27" s="269">
        <f>E27-G27</f>
        <v>3651.762310606061</v>
      </c>
      <c r="I27" s="317" t="s">
        <v>870</v>
      </c>
      <c r="J27" s="267" t="s">
        <v>1751</v>
      </c>
      <c r="K27" s="266">
        <v>1389.24</v>
      </c>
      <c r="L27" s="265">
        <f>E27+(L$5-1)*K27</f>
        <v>3896.4592803030305</v>
      </c>
      <c r="M27" s="265">
        <f>L27-N27</f>
        <v>3651.762310606061</v>
      </c>
      <c r="N27" s="265">
        <f>G27</f>
        <v>244.69696969696969</v>
      </c>
    </row>
    <row r="28" spans="1:14" s="261" customFormat="1" ht="107.25" customHeight="1" outlineLevel="1" thickBot="1">
      <c r="A28" s="802" t="s">
        <v>631</v>
      </c>
      <c r="B28" s="803"/>
      <c r="C28" s="803"/>
      <c r="D28" s="803"/>
      <c r="E28" s="803"/>
      <c r="F28" s="803"/>
      <c r="G28" s="803"/>
      <c r="H28" s="803"/>
      <c r="I28" s="803"/>
      <c r="J28" s="277"/>
      <c r="K28" s="276"/>
      <c r="L28" s="276"/>
      <c r="M28" s="276"/>
      <c r="N28" s="276"/>
    </row>
    <row r="29" spans="1:14" s="261" customFormat="1" ht="26.25" customHeight="1">
      <c r="A29" s="799" t="s">
        <v>1195</v>
      </c>
      <c r="B29" s="800"/>
      <c r="C29" s="800"/>
      <c r="D29" s="406"/>
      <c r="E29" s="408"/>
      <c r="F29" s="406"/>
      <c r="G29" s="407"/>
      <c r="H29" s="407"/>
      <c r="I29" s="406"/>
      <c r="J29" s="277"/>
      <c r="K29" s="276"/>
      <c r="L29" s="276"/>
      <c r="M29" s="276"/>
      <c r="N29" s="276"/>
    </row>
    <row r="30" spans="1:14" s="261" customFormat="1" ht="21.75" customHeight="1" outlineLevel="1">
      <c r="A30" s="804" t="s">
        <v>1095</v>
      </c>
      <c r="B30" s="805"/>
      <c r="C30" s="805"/>
      <c r="D30" s="805"/>
      <c r="E30" s="805"/>
      <c r="F30" s="805"/>
      <c r="G30" s="805"/>
      <c r="H30" s="805"/>
      <c r="I30" s="805"/>
      <c r="J30" s="277"/>
      <c r="K30" s="276"/>
      <c r="L30" s="276"/>
      <c r="M30" s="276"/>
      <c r="N30" s="276"/>
    </row>
    <row r="31" spans="1:14" s="261" customFormat="1" ht="177.75" customHeight="1" outlineLevel="1">
      <c r="A31" s="376" t="s">
        <v>15</v>
      </c>
      <c r="B31" s="398" t="s">
        <v>333</v>
      </c>
      <c r="C31" s="397" t="s">
        <v>1436</v>
      </c>
      <c r="D31" s="396"/>
      <c r="E31" s="405"/>
      <c r="F31" s="271" t="s">
        <v>84</v>
      </c>
      <c r="G31" s="404"/>
      <c r="H31" s="403"/>
      <c r="I31" s="392" t="s">
        <v>728</v>
      </c>
      <c r="J31" s="277"/>
      <c r="K31" s="276"/>
      <c r="L31" s="276"/>
      <c r="M31" s="276"/>
      <c r="N31" s="276"/>
    </row>
    <row r="32" spans="1:14" s="261" customFormat="1" ht="31.15" customHeight="1" outlineLevel="1">
      <c r="A32" s="391" t="s">
        <v>334</v>
      </c>
      <c r="B32" s="390" t="s">
        <v>1338</v>
      </c>
      <c r="C32" s="389"/>
      <c r="D32" s="388" t="s">
        <v>86</v>
      </c>
      <c r="E32" s="387">
        <v>256227.92758799999</v>
      </c>
      <c r="F32" s="271">
        <v>96397.156799999997</v>
      </c>
      <c r="G32" s="386">
        <v>25963.145999999997</v>
      </c>
      <c r="H32" s="269">
        <f>E32-G32</f>
        <v>230264.78158799998</v>
      </c>
      <c r="I32" s="385" t="s">
        <v>84</v>
      </c>
      <c r="J32" s="267" t="s">
        <v>1751</v>
      </c>
      <c r="K32" s="266">
        <f>F32*0.8</f>
        <v>77117.725439999995</v>
      </c>
      <c r="L32" s="265">
        <f>E32+(L$5-1)*K32</f>
        <v>256227.92758799999</v>
      </c>
      <c r="M32" s="265">
        <f>L32-N32</f>
        <v>230264.78158799998</v>
      </c>
      <c r="N32" s="265">
        <f>G32</f>
        <v>25963.145999999997</v>
      </c>
    </row>
    <row r="33" spans="1:14" s="261" customFormat="1" ht="31.15" customHeight="1" outlineLevel="1">
      <c r="A33" s="391" t="s">
        <v>335</v>
      </c>
      <c r="B33" s="390" t="s">
        <v>116</v>
      </c>
      <c r="C33" s="389"/>
      <c r="D33" s="388" t="s">
        <v>86</v>
      </c>
      <c r="E33" s="387">
        <v>278123.42483999999</v>
      </c>
      <c r="F33" s="271">
        <v>104603.946</v>
      </c>
      <c r="G33" s="386">
        <v>28181.779999999995</v>
      </c>
      <c r="H33" s="269">
        <f>E33-G33</f>
        <v>249941.64483999999</v>
      </c>
      <c r="I33" s="385" t="s">
        <v>84</v>
      </c>
      <c r="J33" s="267" t="s">
        <v>1751</v>
      </c>
      <c r="K33" s="266">
        <f>F33*0.8</f>
        <v>83683.156799999997</v>
      </c>
      <c r="L33" s="265">
        <f>E33+(L$5-1)*K33</f>
        <v>278123.42483999999</v>
      </c>
      <c r="M33" s="265">
        <f>L33-N33</f>
        <v>249941.64483999999</v>
      </c>
      <c r="N33" s="265">
        <f>G33</f>
        <v>28181.779999999995</v>
      </c>
    </row>
    <row r="34" spans="1:14" s="261" customFormat="1" ht="31.15" customHeight="1" outlineLevel="1">
      <c r="A34" s="391" t="s">
        <v>336</v>
      </c>
      <c r="B34" s="390" t="s">
        <v>1445</v>
      </c>
      <c r="C34" s="389"/>
      <c r="D34" s="388" t="s">
        <v>86</v>
      </c>
      <c r="E34" s="387">
        <v>305278.23506999994</v>
      </c>
      <c r="F34" s="271">
        <v>114614.64199999999</v>
      </c>
      <c r="G34" s="386">
        <v>31285.21</v>
      </c>
      <c r="H34" s="269">
        <f>E34-G34</f>
        <v>273993.02506999992</v>
      </c>
      <c r="I34" s="385" t="s">
        <v>84</v>
      </c>
      <c r="J34" s="267" t="s">
        <v>1751</v>
      </c>
      <c r="K34" s="266">
        <f>F34*0.8</f>
        <v>91691.713600000003</v>
      </c>
      <c r="L34" s="265">
        <f>E34+(L$5-1)*K34</f>
        <v>305278.23506999994</v>
      </c>
      <c r="M34" s="265">
        <f>L34-N34</f>
        <v>273993.02506999992</v>
      </c>
      <c r="N34" s="265">
        <f>G34</f>
        <v>31285.21</v>
      </c>
    </row>
    <row r="35" spans="1:14" s="261" customFormat="1" ht="31.15" customHeight="1" outlineLevel="1">
      <c r="A35" s="391" t="s">
        <v>1340</v>
      </c>
      <c r="B35" s="390" t="s">
        <v>1339</v>
      </c>
      <c r="C35" s="389"/>
      <c r="D35" s="388" t="s">
        <v>86</v>
      </c>
      <c r="E35" s="387">
        <v>312262.24739999993</v>
      </c>
      <c r="F35" s="271">
        <v>117708.45599999999</v>
      </c>
      <c r="G35" s="386">
        <v>32369.149999999998</v>
      </c>
      <c r="H35" s="269">
        <f>E35-G35</f>
        <v>279893.09739999991</v>
      </c>
      <c r="I35" s="385" t="s">
        <v>84</v>
      </c>
      <c r="J35" s="267" t="s">
        <v>1751</v>
      </c>
      <c r="K35" s="266">
        <f>F35*0.8</f>
        <v>94166.764800000004</v>
      </c>
      <c r="L35" s="265">
        <f>E35+(L$5-1)*K35</f>
        <v>312262.24739999993</v>
      </c>
      <c r="M35" s="265">
        <f>L35-N35</f>
        <v>279893.09739999991</v>
      </c>
      <c r="N35" s="265">
        <f>G35</f>
        <v>32369.149999999998</v>
      </c>
    </row>
    <row r="36" spans="1:14" s="261" customFormat="1" ht="31.15" customHeight="1" outlineLevel="1">
      <c r="A36" s="391" t="s">
        <v>1341</v>
      </c>
      <c r="B36" s="390" t="s">
        <v>1446</v>
      </c>
      <c r="C36" s="389"/>
      <c r="D36" s="388" t="s">
        <v>86</v>
      </c>
      <c r="E36" s="387">
        <v>377149.44802500005</v>
      </c>
      <c r="F36" s="387">
        <v>178035.16499999998</v>
      </c>
      <c r="G36" s="387">
        <v>39550.445000000007</v>
      </c>
      <c r="H36" s="269">
        <f>E36-G36</f>
        <v>337599.00302500004</v>
      </c>
      <c r="I36" s="385"/>
      <c r="J36" s="267" t="s">
        <v>1751</v>
      </c>
      <c r="K36" s="266">
        <f>F36*0.8</f>
        <v>142428.13199999998</v>
      </c>
      <c r="L36" s="265">
        <f>E36+(L$5-1)*K36</f>
        <v>377149.44802500005</v>
      </c>
      <c r="M36" s="265">
        <f>L36-N36</f>
        <v>337599.00302500004</v>
      </c>
      <c r="N36" s="265">
        <f>G36</f>
        <v>39550.445000000007</v>
      </c>
    </row>
    <row r="37" spans="1:14" s="261" customFormat="1" ht="215.25" customHeight="1" outlineLevel="1">
      <c r="A37" s="376" t="s">
        <v>16</v>
      </c>
      <c r="B37" s="398" t="s">
        <v>893</v>
      </c>
      <c r="C37" s="397" t="s">
        <v>1437</v>
      </c>
      <c r="D37" s="396"/>
      <c r="E37" s="395"/>
      <c r="F37" s="271" t="s">
        <v>84</v>
      </c>
      <c r="G37" s="400"/>
      <c r="H37" s="402"/>
      <c r="I37" s="392" t="s">
        <v>728</v>
      </c>
      <c r="J37" s="277"/>
      <c r="K37" s="266"/>
      <c r="L37" s="276"/>
      <c r="M37" s="276"/>
      <c r="N37" s="276"/>
    </row>
    <row r="38" spans="1:14" s="261" customFormat="1" ht="32.25" customHeight="1" outlineLevel="1">
      <c r="A38" s="322" t="s">
        <v>337</v>
      </c>
      <c r="B38" s="390" t="s">
        <v>1338</v>
      </c>
      <c r="C38" s="389"/>
      <c r="D38" s="307" t="s">
        <v>86</v>
      </c>
      <c r="E38" s="401">
        <v>607821.65500000014</v>
      </c>
      <c r="F38" s="271">
        <v>192249.22999999998</v>
      </c>
      <c r="G38" s="400">
        <v>110262.15</v>
      </c>
      <c r="H38" s="269">
        <f>E38-G38</f>
        <v>497559.50500000012</v>
      </c>
      <c r="I38" s="399" t="s">
        <v>84</v>
      </c>
      <c r="J38" s="267" t="s">
        <v>1751</v>
      </c>
      <c r="K38" s="266">
        <f>F38*0.8</f>
        <v>153799.38399999999</v>
      </c>
      <c r="L38" s="265">
        <f>E38+(L$5-1)*K38</f>
        <v>607821.65500000014</v>
      </c>
      <c r="M38" s="265">
        <f>L38-N38</f>
        <v>497559.50500000012</v>
      </c>
      <c r="N38" s="265">
        <f>G38</f>
        <v>110262.15</v>
      </c>
    </row>
    <row r="39" spans="1:14" s="261" customFormat="1" ht="31.15" customHeight="1" outlineLevel="1">
      <c r="A39" s="322" t="s">
        <v>338</v>
      </c>
      <c r="B39" s="390" t="s">
        <v>116</v>
      </c>
      <c r="C39" s="389"/>
      <c r="D39" s="307" t="s">
        <v>86</v>
      </c>
      <c r="E39" s="401">
        <v>640574.49199999997</v>
      </c>
      <c r="F39" s="271">
        <v>211673.696</v>
      </c>
      <c r="G39" s="400">
        <v>110262.15</v>
      </c>
      <c r="H39" s="269">
        <f>E39-G39</f>
        <v>530312.34199999995</v>
      </c>
      <c r="I39" s="399" t="s">
        <v>84</v>
      </c>
      <c r="J39" s="267" t="s">
        <v>1751</v>
      </c>
      <c r="K39" s="266">
        <f>F39*0.8</f>
        <v>169338.95680000001</v>
      </c>
      <c r="L39" s="265">
        <f>E39+(L$5-1)*K39</f>
        <v>640574.49199999997</v>
      </c>
      <c r="M39" s="265">
        <f>L39-N39</f>
        <v>530312.34199999995</v>
      </c>
      <c r="N39" s="265">
        <f>G39</f>
        <v>110262.15</v>
      </c>
    </row>
    <row r="40" spans="1:14" s="261" customFormat="1" ht="31.15" customHeight="1" outlineLevel="1">
      <c r="A40" s="322" t="s">
        <v>339</v>
      </c>
      <c r="B40" s="390" t="s">
        <v>1445</v>
      </c>
      <c r="C40" s="389"/>
      <c r="D40" s="307" t="s">
        <v>86</v>
      </c>
      <c r="E40" s="401">
        <v>675725.5</v>
      </c>
      <c r="F40" s="271">
        <v>225084.44999999998</v>
      </c>
      <c r="G40" s="400">
        <v>114806.80333333334</v>
      </c>
      <c r="H40" s="269">
        <f>E40-G40</f>
        <v>560918.69666666666</v>
      </c>
      <c r="I40" s="399" t="s">
        <v>84</v>
      </c>
      <c r="J40" s="267" t="s">
        <v>1751</v>
      </c>
      <c r="K40" s="266">
        <f>F40*0.8</f>
        <v>180067.56</v>
      </c>
      <c r="L40" s="265">
        <f>E40+(L$5-1)*K40</f>
        <v>675725.5</v>
      </c>
      <c r="M40" s="265">
        <f>L40-N40</f>
        <v>560918.69666666666</v>
      </c>
      <c r="N40" s="265">
        <f>G40</f>
        <v>114806.80333333334</v>
      </c>
    </row>
    <row r="41" spans="1:14" s="261" customFormat="1" ht="31.15" customHeight="1" outlineLevel="1">
      <c r="A41" s="322" t="s">
        <v>1342</v>
      </c>
      <c r="B41" s="390" t="s">
        <v>1339</v>
      </c>
      <c r="C41" s="389"/>
      <c r="D41" s="307" t="s">
        <v>86</v>
      </c>
      <c r="E41" s="401">
        <v>684987.97499999998</v>
      </c>
      <c r="F41" s="271">
        <v>228837.41999999998</v>
      </c>
      <c r="G41" s="400">
        <v>114806.80333333334</v>
      </c>
      <c r="H41" s="269">
        <f>E41-G41</f>
        <v>570181.17166666663</v>
      </c>
      <c r="I41" s="399" t="s">
        <v>84</v>
      </c>
      <c r="J41" s="267" t="s">
        <v>1751</v>
      </c>
      <c r="K41" s="266">
        <f>F41*0.8</f>
        <v>183069.93599999999</v>
      </c>
      <c r="L41" s="265">
        <f>E41+(L$5-1)*K41</f>
        <v>684987.97499999998</v>
      </c>
      <c r="M41" s="265">
        <f>L41-N41</f>
        <v>570181.17166666663</v>
      </c>
      <c r="N41" s="265">
        <f>G41</f>
        <v>114806.80333333334</v>
      </c>
    </row>
    <row r="42" spans="1:14" s="261" customFormat="1" ht="31.15" customHeight="1" outlineLevel="1">
      <c r="A42" s="322" t="s">
        <v>1343</v>
      </c>
      <c r="B42" s="390" t="s">
        <v>1446</v>
      </c>
      <c r="C42" s="389"/>
      <c r="D42" s="307" t="s">
        <v>86</v>
      </c>
      <c r="E42" s="401">
        <v>725868.60100000002</v>
      </c>
      <c r="F42" s="271">
        <v>288297.09700000001</v>
      </c>
      <c r="G42" s="400">
        <v>114806.80333333334</v>
      </c>
      <c r="H42" s="269">
        <f>E42-G42</f>
        <v>611061.79766666668</v>
      </c>
      <c r="I42" s="399" t="s">
        <v>84</v>
      </c>
      <c r="J42" s="267" t="s">
        <v>1751</v>
      </c>
      <c r="K42" s="266">
        <f>F42*0.8</f>
        <v>230637.67760000002</v>
      </c>
      <c r="L42" s="265">
        <f>E42+(L$5-1)*K42</f>
        <v>725868.60100000002</v>
      </c>
      <c r="M42" s="265">
        <f>L42-N42</f>
        <v>611061.79766666668</v>
      </c>
      <c r="N42" s="265">
        <f>G42</f>
        <v>114806.80333333334</v>
      </c>
    </row>
    <row r="43" spans="1:14" s="261" customFormat="1" ht="174" customHeight="1" outlineLevel="1">
      <c r="A43" s="376" t="s">
        <v>17</v>
      </c>
      <c r="B43" s="398" t="s">
        <v>340</v>
      </c>
      <c r="C43" s="397" t="s">
        <v>1438</v>
      </c>
      <c r="D43" s="396"/>
      <c r="E43" s="395"/>
      <c r="F43" s="394"/>
      <c r="G43" s="394"/>
      <c r="H43" s="393"/>
      <c r="I43" s="392" t="s">
        <v>728</v>
      </c>
      <c r="J43" s="277"/>
      <c r="K43" s="266"/>
      <c r="L43" s="276"/>
      <c r="M43" s="276"/>
      <c r="N43" s="276"/>
    </row>
    <row r="44" spans="1:14" s="261" customFormat="1" ht="31.15" customHeight="1" outlineLevel="1">
      <c r="A44" s="391" t="s">
        <v>341</v>
      </c>
      <c r="B44" s="390" t="s">
        <v>1338</v>
      </c>
      <c r="C44" s="389"/>
      <c r="D44" s="388" t="s">
        <v>86</v>
      </c>
      <c r="E44" s="387">
        <v>337259.30976000003</v>
      </c>
      <c r="F44" s="271">
        <v>115027.47</v>
      </c>
      <c r="G44" s="386">
        <v>34173.920000000006</v>
      </c>
      <c r="H44" s="269">
        <f>E44-G44</f>
        <v>303085.38976000005</v>
      </c>
      <c r="I44" s="385" t="s">
        <v>84</v>
      </c>
      <c r="J44" s="267" t="s">
        <v>1751</v>
      </c>
      <c r="K44" s="266">
        <f>F44*0.8</f>
        <v>92021.97600000001</v>
      </c>
      <c r="L44" s="265">
        <f>E44+(L$5-1)*K44</f>
        <v>337259.30976000003</v>
      </c>
      <c r="M44" s="265">
        <f>L44-N44</f>
        <v>303085.38976000005</v>
      </c>
      <c r="N44" s="265">
        <f>G44</f>
        <v>34173.920000000006</v>
      </c>
    </row>
    <row r="45" spans="1:14" s="261" customFormat="1" ht="31.15" customHeight="1" outlineLevel="1">
      <c r="A45" s="391" t="s">
        <v>342</v>
      </c>
      <c r="B45" s="390" t="s">
        <v>116</v>
      </c>
      <c r="C45" s="389"/>
      <c r="D45" s="388" t="s">
        <v>86</v>
      </c>
      <c r="E45" s="387">
        <v>374139.71909999999</v>
      </c>
      <c r="F45" s="271">
        <v>122557.092</v>
      </c>
      <c r="G45" s="386">
        <v>37910.949999999997</v>
      </c>
      <c r="H45" s="269">
        <f>E45-G45</f>
        <v>336228.76909999998</v>
      </c>
      <c r="I45" s="385" t="s">
        <v>84</v>
      </c>
      <c r="J45" s="267" t="s">
        <v>1751</v>
      </c>
      <c r="K45" s="266">
        <f>F45*0.8</f>
        <v>98045.673600000009</v>
      </c>
      <c r="L45" s="265">
        <f>E45+(L$5-1)*K45</f>
        <v>374139.71909999999</v>
      </c>
      <c r="M45" s="265">
        <f>L45-N45</f>
        <v>336228.76909999998</v>
      </c>
      <c r="N45" s="265">
        <f>G45</f>
        <v>37910.949999999997</v>
      </c>
    </row>
    <row r="46" spans="1:14" s="261" customFormat="1" ht="31.15" customHeight="1" outlineLevel="1">
      <c r="A46" s="391" t="s">
        <v>343</v>
      </c>
      <c r="B46" s="390" t="s">
        <v>1445</v>
      </c>
      <c r="C46" s="389"/>
      <c r="D46" s="388" t="s">
        <v>86</v>
      </c>
      <c r="E46" s="387">
        <v>422100.60575999995</v>
      </c>
      <c r="F46" s="271">
        <v>132142.00049999999</v>
      </c>
      <c r="G46" s="386">
        <v>43257.279999999999</v>
      </c>
      <c r="H46" s="269">
        <f>E46-G46</f>
        <v>378843.32575999992</v>
      </c>
      <c r="I46" s="385" t="s">
        <v>84</v>
      </c>
      <c r="J46" s="267" t="s">
        <v>1751</v>
      </c>
      <c r="K46" s="266">
        <f>F46*0.8</f>
        <v>105713.6004</v>
      </c>
      <c r="L46" s="265">
        <f>E46+(L$5-1)*K46</f>
        <v>422100.60575999995</v>
      </c>
      <c r="M46" s="265">
        <f>L46-N46</f>
        <v>378843.32575999992</v>
      </c>
      <c r="N46" s="265">
        <f>G46</f>
        <v>43257.279999999999</v>
      </c>
    </row>
    <row r="47" spans="1:14" s="261" customFormat="1" ht="31.15" customHeight="1" outlineLevel="1">
      <c r="A47" s="391" t="s">
        <v>1344</v>
      </c>
      <c r="B47" s="390" t="s">
        <v>1339</v>
      </c>
      <c r="C47" s="389"/>
      <c r="D47" s="388" t="s">
        <v>86</v>
      </c>
      <c r="E47" s="387">
        <v>433861.63295999996</v>
      </c>
      <c r="F47" s="271">
        <v>133711.89600000001</v>
      </c>
      <c r="G47" s="386">
        <v>44974.159999999996</v>
      </c>
      <c r="H47" s="269">
        <f>E47-G47</f>
        <v>388887.47295999998</v>
      </c>
      <c r="I47" s="385"/>
      <c r="J47" s="267" t="s">
        <v>1751</v>
      </c>
      <c r="K47" s="266">
        <f>F47*0.8</f>
        <v>106969.51680000001</v>
      </c>
      <c r="L47" s="265">
        <f>E47+(L$5-1)*K47</f>
        <v>433861.63295999996</v>
      </c>
      <c r="M47" s="265">
        <f>L47-N47</f>
        <v>388887.47295999998</v>
      </c>
      <c r="N47" s="265">
        <f>G47</f>
        <v>44974.159999999996</v>
      </c>
    </row>
    <row r="48" spans="1:14" s="261" customFormat="1" ht="31.15" customHeight="1" outlineLevel="1" thickBot="1">
      <c r="A48" s="391" t="s">
        <v>1345</v>
      </c>
      <c r="B48" s="390" t="s">
        <v>1446</v>
      </c>
      <c r="C48" s="389"/>
      <c r="D48" s="388" t="s">
        <v>86</v>
      </c>
      <c r="E48" s="387">
        <v>442071.06142500002</v>
      </c>
      <c r="F48" s="271">
        <v>191967.3</v>
      </c>
      <c r="G48" s="386">
        <v>46358.565000000002</v>
      </c>
      <c r="H48" s="269">
        <f>E48-G48</f>
        <v>395712.49642500002</v>
      </c>
      <c r="I48" s="385"/>
      <c r="J48" s="267" t="s">
        <v>1751</v>
      </c>
      <c r="K48" s="266">
        <f>F48*0.8</f>
        <v>153573.84</v>
      </c>
      <c r="L48" s="265">
        <f>E48+(L$5-1)*K48</f>
        <v>442071.06142500002</v>
      </c>
      <c r="M48" s="265">
        <f>L48-N48</f>
        <v>395712.49642500002</v>
      </c>
      <c r="N48" s="265">
        <f>G48</f>
        <v>46358.565000000002</v>
      </c>
    </row>
    <row r="49" spans="1:14" s="261" customFormat="1" ht="26.25" customHeight="1">
      <c r="A49" s="799" t="s">
        <v>1092</v>
      </c>
      <c r="B49" s="800"/>
      <c r="C49" s="800"/>
      <c r="D49" s="800"/>
      <c r="E49" s="800"/>
      <c r="F49" s="800"/>
      <c r="G49" s="800"/>
      <c r="H49" s="800"/>
      <c r="I49" s="800"/>
      <c r="J49" s="277"/>
      <c r="K49" s="266"/>
      <c r="L49" s="276"/>
      <c r="M49" s="276"/>
      <c r="N49" s="276"/>
    </row>
    <row r="50" spans="1:14" s="261" customFormat="1" ht="258.75" customHeight="1" outlineLevel="1">
      <c r="A50" s="376" t="s">
        <v>19</v>
      </c>
      <c r="B50" s="370" t="s">
        <v>1197</v>
      </c>
      <c r="C50" s="355" t="s">
        <v>1439</v>
      </c>
      <c r="D50" s="332"/>
      <c r="E50" s="384"/>
      <c r="F50" s="383"/>
      <c r="G50" s="383"/>
      <c r="H50" s="382"/>
      <c r="I50" s="367" t="s">
        <v>1216</v>
      </c>
      <c r="J50" s="381"/>
      <c r="K50" s="266"/>
      <c r="L50" s="276"/>
      <c r="M50" s="276"/>
      <c r="N50" s="276"/>
    </row>
    <row r="51" spans="1:14" s="261" customFormat="1" ht="31.15" customHeight="1" outlineLevel="1">
      <c r="A51" s="322" t="s">
        <v>376</v>
      </c>
      <c r="B51" s="352" t="s">
        <v>112</v>
      </c>
      <c r="C51" s="274"/>
      <c r="D51" s="273" t="s">
        <v>1016</v>
      </c>
      <c r="E51" s="319">
        <v>194767.40361000004</v>
      </c>
      <c r="F51" s="346">
        <v>55531.25361</v>
      </c>
      <c r="G51" s="346">
        <v>33285.15</v>
      </c>
      <c r="H51" s="269">
        <f t="shared" ref="H51:H57" si="0">E51-G51</f>
        <v>161482.25361000004</v>
      </c>
      <c r="I51" s="366"/>
      <c r="J51" s="267" t="s">
        <v>1751</v>
      </c>
      <c r="K51" s="266">
        <f t="shared" ref="K51:K57" si="1">F51*0.8</f>
        <v>44425.002888000003</v>
      </c>
      <c r="L51" s="265">
        <f t="shared" ref="L51:L57" si="2">E51+(L$5-1)*K51</f>
        <v>194767.40361000004</v>
      </c>
      <c r="M51" s="265">
        <f t="shared" ref="M51:M57" si="3">L51-N51</f>
        <v>161482.25361000004</v>
      </c>
      <c r="N51" s="265">
        <f t="shared" ref="N51:N57" si="4">G51</f>
        <v>33285.15</v>
      </c>
    </row>
    <row r="52" spans="1:14" s="261" customFormat="1" ht="31.15" customHeight="1" outlineLevel="1">
      <c r="A52" s="322" t="s">
        <v>377</v>
      </c>
      <c r="B52" s="352" t="s">
        <v>116</v>
      </c>
      <c r="C52" s="274"/>
      <c r="D52" s="273" t="s">
        <v>1016</v>
      </c>
      <c r="E52" s="319">
        <v>204981.30183000001</v>
      </c>
      <c r="F52" s="346">
        <v>62685.151830000003</v>
      </c>
      <c r="G52" s="346">
        <v>33285.15</v>
      </c>
      <c r="H52" s="269">
        <f t="shared" si="0"/>
        <v>171696.15183000002</v>
      </c>
      <c r="I52" s="366"/>
      <c r="J52" s="267" t="s">
        <v>1751</v>
      </c>
      <c r="K52" s="266">
        <f t="shared" si="1"/>
        <v>50148.121464000003</v>
      </c>
      <c r="L52" s="265">
        <f t="shared" si="2"/>
        <v>204981.30183000001</v>
      </c>
      <c r="M52" s="265">
        <f t="shared" si="3"/>
        <v>171696.15183000002</v>
      </c>
      <c r="N52" s="265">
        <f t="shared" si="4"/>
        <v>33285.15</v>
      </c>
    </row>
    <row r="53" spans="1:14" s="261" customFormat="1" ht="31.15" customHeight="1" outlineLevel="1">
      <c r="A53" s="322" t="s">
        <v>378</v>
      </c>
      <c r="B53" s="352" t="s">
        <v>117</v>
      </c>
      <c r="C53" s="274"/>
      <c r="D53" s="273" t="s">
        <v>1016</v>
      </c>
      <c r="E53" s="319">
        <v>212590.69914783997</v>
      </c>
      <c r="F53" s="346">
        <v>68398.390347839988</v>
      </c>
      <c r="G53" s="346">
        <v>33285.15</v>
      </c>
      <c r="H53" s="269">
        <f t="shared" si="0"/>
        <v>179305.54914783998</v>
      </c>
      <c r="I53" s="366"/>
      <c r="J53" s="267" t="s">
        <v>1751</v>
      </c>
      <c r="K53" s="266">
        <f t="shared" si="1"/>
        <v>54718.712278271996</v>
      </c>
      <c r="L53" s="265">
        <f t="shared" si="2"/>
        <v>212590.69914783997</v>
      </c>
      <c r="M53" s="265">
        <f t="shared" si="3"/>
        <v>179305.54914783998</v>
      </c>
      <c r="N53" s="265">
        <f t="shared" si="4"/>
        <v>33285.15</v>
      </c>
    </row>
    <row r="54" spans="1:14" s="261" customFormat="1" ht="31.15" customHeight="1" outlineLevel="1">
      <c r="A54" s="322" t="s">
        <v>379</v>
      </c>
      <c r="B54" s="352" t="s">
        <v>118</v>
      </c>
      <c r="C54" s="274"/>
      <c r="D54" s="273" t="s">
        <v>1016</v>
      </c>
      <c r="E54" s="319">
        <v>223132.87090593</v>
      </c>
      <c r="F54" s="346">
        <v>77653.366755929994</v>
      </c>
      <c r="G54" s="271">
        <v>33285.15</v>
      </c>
      <c r="H54" s="269">
        <f t="shared" si="0"/>
        <v>189847.72090593001</v>
      </c>
      <c r="I54" s="366"/>
      <c r="J54" s="267" t="s">
        <v>1751</v>
      </c>
      <c r="K54" s="266">
        <f t="shared" si="1"/>
        <v>62122.693404744001</v>
      </c>
      <c r="L54" s="265">
        <f t="shared" si="2"/>
        <v>223132.87090593</v>
      </c>
      <c r="M54" s="265">
        <f t="shared" si="3"/>
        <v>189847.72090593001</v>
      </c>
      <c r="N54" s="265">
        <f t="shared" si="4"/>
        <v>33285.15</v>
      </c>
    </row>
    <row r="55" spans="1:14" s="261" customFormat="1" ht="31.15" customHeight="1" outlineLevel="1">
      <c r="A55" s="322" t="s">
        <v>380</v>
      </c>
      <c r="B55" s="352" t="s">
        <v>119</v>
      </c>
      <c r="C55" s="274"/>
      <c r="D55" s="273" t="s">
        <v>1016</v>
      </c>
      <c r="E55" s="319">
        <v>241982.37278899999</v>
      </c>
      <c r="F55" s="346">
        <v>90724.307288999989</v>
      </c>
      <c r="G55" s="271">
        <v>33285.15</v>
      </c>
      <c r="H55" s="269">
        <f t="shared" si="0"/>
        <v>208697.22278899999</v>
      </c>
      <c r="I55" s="366"/>
      <c r="J55" s="267" t="s">
        <v>1751</v>
      </c>
      <c r="K55" s="266">
        <f t="shared" si="1"/>
        <v>72579.445831199992</v>
      </c>
      <c r="L55" s="265">
        <f t="shared" si="2"/>
        <v>241982.37278899999</v>
      </c>
      <c r="M55" s="265">
        <f t="shared" si="3"/>
        <v>208697.22278899999</v>
      </c>
      <c r="N55" s="265">
        <f t="shared" si="4"/>
        <v>33285.15</v>
      </c>
    </row>
    <row r="56" spans="1:14" s="261" customFormat="1" ht="31.15" customHeight="1" outlineLevel="1">
      <c r="A56" s="322" t="s">
        <v>381</v>
      </c>
      <c r="B56" s="352" t="s">
        <v>120</v>
      </c>
      <c r="C56" s="274"/>
      <c r="D56" s="273" t="s">
        <v>1016</v>
      </c>
      <c r="E56" s="319">
        <v>306346.06567920005</v>
      </c>
      <c r="F56" s="346">
        <v>135199.3109292</v>
      </c>
      <c r="G56" s="271">
        <v>33285.15</v>
      </c>
      <c r="H56" s="269">
        <f t="shared" si="0"/>
        <v>273060.91567920003</v>
      </c>
      <c r="I56" s="366"/>
      <c r="J56" s="267" t="s">
        <v>1751</v>
      </c>
      <c r="K56" s="266">
        <f t="shared" si="1"/>
        <v>108159.44874336</v>
      </c>
      <c r="L56" s="265">
        <f t="shared" si="2"/>
        <v>306346.06567920005</v>
      </c>
      <c r="M56" s="265">
        <f t="shared" si="3"/>
        <v>273060.91567920003</v>
      </c>
      <c r="N56" s="265">
        <f t="shared" si="4"/>
        <v>33285.15</v>
      </c>
    </row>
    <row r="57" spans="1:14" s="261" customFormat="1" ht="31.15" customHeight="1" outlineLevel="1">
      <c r="A57" s="322" t="s">
        <v>382</v>
      </c>
      <c r="B57" s="380" t="s">
        <v>1347</v>
      </c>
      <c r="C57" s="274"/>
      <c r="D57" s="273" t="s">
        <v>1016</v>
      </c>
      <c r="E57" s="319">
        <v>371934.80672877003</v>
      </c>
      <c r="F57" s="346">
        <v>175860.15827877002</v>
      </c>
      <c r="G57" s="271">
        <v>33285.15</v>
      </c>
      <c r="H57" s="269">
        <f t="shared" si="0"/>
        <v>338649.65672877</v>
      </c>
      <c r="I57" s="366"/>
      <c r="J57" s="267" t="s">
        <v>1751</v>
      </c>
      <c r="K57" s="266">
        <f t="shared" si="1"/>
        <v>140688.12662301603</v>
      </c>
      <c r="L57" s="265">
        <f t="shared" si="2"/>
        <v>371934.80672877003</v>
      </c>
      <c r="M57" s="265">
        <f t="shared" si="3"/>
        <v>338649.65672877</v>
      </c>
      <c r="N57" s="265">
        <f t="shared" si="4"/>
        <v>33285.15</v>
      </c>
    </row>
    <row r="58" spans="1:14" s="261" customFormat="1" ht="288" customHeight="1" outlineLevel="1">
      <c r="A58" s="376" t="s">
        <v>20</v>
      </c>
      <c r="B58" s="370" t="s">
        <v>1196</v>
      </c>
      <c r="C58" s="355" t="s">
        <v>1440</v>
      </c>
      <c r="D58" s="332"/>
      <c r="E58" s="377"/>
      <c r="F58" s="377"/>
      <c r="G58" s="368"/>
      <c r="H58" s="368"/>
      <c r="I58" s="367" t="s">
        <v>1214</v>
      </c>
      <c r="J58" s="277"/>
      <c r="K58" s="266"/>
      <c r="L58" s="276"/>
      <c r="M58" s="276"/>
      <c r="N58" s="276"/>
    </row>
    <row r="59" spans="1:14" s="261" customFormat="1" ht="31.15" customHeight="1" outlineLevel="1">
      <c r="A59" s="322" t="s">
        <v>383</v>
      </c>
      <c r="B59" s="352" t="s">
        <v>112</v>
      </c>
      <c r="C59" s="374"/>
      <c r="D59" s="273" t="s">
        <v>1016</v>
      </c>
      <c r="E59" s="319">
        <v>551182.12896284985</v>
      </c>
      <c r="F59" s="346">
        <v>101742.87936285</v>
      </c>
      <c r="G59" s="271">
        <v>117386.04</v>
      </c>
      <c r="H59" s="269">
        <f t="shared" ref="H59:H65" si="5">E59-G59</f>
        <v>433796.08896284987</v>
      </c>
      <c r="I59" s="366"/>
      <c r="J59" s="267" t="s">
        <v>1751</v>
      </c>
      <c r="K59" s="266">
        <f t="shared" ref="K59:K65" si="6">F59*0.8</f>
        <v>81394.303490279999</v>
      </c>
      <c r="L59" s="265">
        <f t="shared" ref="L59:L65" si="7">E59+(L$5-1)*K59</f>
        <v>551182.12896284985</v>
      </c>
      <c r="M59" s="265">
        <f t="shared" ref="M59:M65" si="8">L59-N59</f>
        <v>433796.08896284987</v>
      </c>
      <c r="N59" s="265">
        <f t="shared" ref="N59:N65" si="9">G59</f>
        <v>117386.04</v>
      </c>
    </row>
    <row r="60" spans="1:14" s="261" customFormat="1" ht="31.15" customHeight="1" outlineLevel="1">
      <c r="A60" s="322" t="s">
        <v>384</v>
      </c>
      <c r="B60" s="352" t="s">
        <v>116</v>
      </c>
      <c r="C60" s="374"/>
      <c r="D60" s="273" t="s">
        <v>1016</v>
      </c>
      <c r="E60" s="319">
        <v>569789.93857135496</v>
      </c>
      <c r="F60" s="346">
        <v>120421.26733135499</v>
      </c>
      <c r="G60" s="271">
        <v>117386.04</v>
      </c>
      <c r="H60" s="269">
        <f t="shared" si="5"/>
        <v>452403.89857135498</v>
      </c>
      <c r="I60" s="366"/>
      <c r="J60" s="267" t="s">
        <v>1751</v>
      </c>
      <c r="K60" s="266">
        <f t="shared" si="6"/>
        <v>96337.013865083994</v>
      </c>
      <c r="L60" s="265">
        <f t="shared" si="7"/>
        <v>569789.93857135496</v>
      </c>
      <c r="M60" s="265">
        <f t="shared" si="8"/>
        <v>452403.89857135498</v>
      </c>
      <c r="N60" s="265">
        <f t="shared" si="9"/>
        <v>117386.04</v>
      </c>
    </row>
    <row r="61" spans="1:14" s="261" customFormat="1" ht="31.15" customHeight="1" outlineLevel="1">
      <c r="A61" s="322" t="s">
        <v>385</v>
      </c>
      <c r="B61" s="352" t="s">
        <v>117</v>
      </c>
      <c r="C61" s="374"/>
      <c r="D61" s="273" t="s">
        <v>1016</v>
      </c>
      <c r="E61" s="319">
        <v>579200.82261112507</v>
      </c>
      <c r="F61" s="346">
        <v>128609.40861112501</v>
      </c>
      <c r="G61" s="271">
        <v>117386.04</v>
      </c>
      <c r="H61" s="269">
        <f t="shared" si="5"/>
        <v>461814.78261112509</v>
      </c>
      <c r="I61" s="366"/>
      <c r="J61" s="267" t="s">
        <v>1751</v>
      </c>
      <c r="K61" s="266">
        <f t="shared" si="6"/>
        <v>102887.52688890001</v>
      </c>
      <c r="L61" s="265">
        <f t="shared" si="7"/>
        <v>579200.82261112507</v>
      </c>
      <c r="M61" s="265">
        <f t="shared" si="8"/>
        <v>461814.78261112509</v>
      </c>
      <c r="N61" s="265">
        <f t="shared" si="9"/>
        <v>117386.04</v>
      </c>
    </row>
    <row r="62" spans="1:14" s="261" customFormat="1" ht="31.15" customHeight="1" outlineLevel="1">
      <c r="A62" s="322" t="s">
        <v>386</v>
      </c>
      <c r="B62" s="352" t="s">
        <v>118</v>
      </c>
      <c r="C62" s="374"/>
      <c r="D62" s="273" t="s">
        <v>1016</v>
      </c>
      <c r="E62" s="319">
        <v>590721.66886884999</v>
      </c>
      <c r="F62" s="346">
        <v>138579.41006885</v>
      </c>
      <c r="G62" s="271">
        <v>117386.04</v>
      </c>
      <c r="H62" s="269">
        <f t="shared" si="5"/>
        <v>473335.62886885001</v>
      </c>
      <c r="I62" s="366"/>
      <c r="J62" s="267" t="s">
        <v>1751</v>
      </c>
      <c r="K62" s="266">
        <f t="shared" si="6"/>
        <v>110863.52805508001</v>
      </c>
      <c r="L62" s="265">
        <f t="shared" si="7"/>
        <v>590721.66886884999</v>
      </c>
      <c r="M62" s="265">
        <f t="shared" si="8"/>
        <v>473335.62886885001</v>
      </c>
      <c r="N62" s="265">
        <f t="shared" si="9"/>
        <v>117386.04</v>
      </c>
    </row>
    <row r="63" spans="1:14" s="261" customFormat="1" ht="31.15" customHeight="1" outlineLevel="1">
      <c r="A63" s="322" t="s">
        <v>387</v>
      </c>
      <c r="B63" s="352" t="s">
        <v>119</v>
      </c>
      <c r="C63" s="374"/>
      <c r="D63" s="273" t="s">
        <v>1016</v>
      </c>
      <c r="E63" s="319">
        <v>613941.00092611008</v>
      </c>
      <c r="F63" s="346">
        <v>157678.79244611002</v>
      </c>
      <c r="G63" s="271">
        <v>117386.04</v>
      </c>
      <c r="H63" s="269">
        <f t="shared" si="5"/>
        <v>496554.9609261101</v>
      </c>
      <c r="I63" s="366"/>
      <c r="J63" s="267" t="s">
        <v>1751</v>
      </c>
      <c r="K63" s="266">
        <f t="shared" si="6"/>
        <v>126143.03395688802</v>
      </c>
      <c r="L63" s="265">
        <f t="shared" si="7"/>
        <v>613941.00092611008</v>
      </c>
      <c r="M63" s="265">
        <f t="shared" si="8"/>
        <v>496554.9609261101</v>
      </c>
      <c r="N63" s="265">
        <f t="shared" si="9"/>
        <v>117386.04</v>
      </c>
    </row>
    <row r="64" spans="1:14" s="261" customFormat="1" ht="31.15" customHeight="1" outlineLevel="1">
      <c r="A64" s="322" t="s">
        <v>388</v>
      </c>
      <c r="B64" s="352" t="s">
        <v>120</v>
      </c>
      <c r="C64" s="274"/>
      <c r="D64" s="273" t="s">
        <v>1016</v>
      </c>
      <c r="E64" s="319">
        <v>666772.77095315245</v>
      </c>
      <c r="F64" s="346">
        <v>192833.26673315253</v>
      </c>
      <c r="G64" s="271">
        <v>117386.04</v>
      </c>
      <c r="H64" s="269">
        <f t="shared" si="5"/>
        <v>549386.73095315241</v>
      </c>
      <c r="I64" s="366"/>
      <c r="J64" s="267" t="s">
        <v>1751</v>
      </c>
      <c r="K64" s="266">
        <f t="shared" si="6"/>
        <v>154266.61338652202</v>
      </c>
      <c r="L64" s="265">
        <f t="shared" si="7"/>
        <v>666772.77095315245</v>
      </c>
      <c r="M64" s="265">
        <f t="shared" si="8"/>
        <v>549386.73095315241</v>
      </c>
      <c r="N64" s="265">
        <f t="shared" si="9"/>
        <v>117386.04</v>
      </c>
    </row>
    <row r="65" spans="1:14" s="261" customFormat="1" ht="31.15" customHeight="1" outlineLevel="1">
      <c r="A65" s="322" t="s">
        <v>389</v>
      </c>
      <c r="B65" s="380" t="s">
        <v>1347</v>
      </c>
      <c r="C65" s="274"/>
      <c r="D65" s="273" t="s">
        <v>1016</v>
      </c>
      <c r="E65" s="319">
        <v>728880.11531170399</v>
      </c>
      <c r="F65" s="346">
        <v>237049.67255970405</v>
      </c>
      <c r="G65" s="271">
        <v>117386.04</v>
      </c>
      <c r="H65" s="269">
        <f t="shared" si="5"/>
        <v>611494.07531170396</v>
      </c>
      <c r="I65" s="366"/>
      <c r="J65" s="267" t="s">
        <v>1751</v>
      </c>
      <c r="K65" s="266">
        <f t="shared" si="6"/>
        <v>189639.73804776324</v>
      </c>
      <c r="L65" s="265">
        <f t="shared" si="7"/>
        <v>728880.11531170399</v>
      </c>
      <c r="M65" s="265">
        <f t="shared" si="8"/>
        <v>611494.07531170396</v>
      </c>
      <c r="N65" s="265">
        <f t="shared" si="9"/>
        <v>117386.04</v>
      </c>
    </row>
    <row r="66" spans="1:14" s="261" customFormat="1" ht="235.5" customHeight="1" outlineLevel="1">
      <c r="A66" s="376" t="s">
        <v>30</v>
      </c>
      <c r="B66" s="370" t="s">
        <v>25</v>
      </c>
      <c r="C66" s="355" t="s">
        <v>1441</v>
      </c>
      <c r="D66" s="332"/>
      <c r="E66" s="377"/>
      <c r="F66" s="377"/>
      <c r="G66" s="368"/>
      <c r="H66" s="368"/>
      <c r="I66" s="367" t="s">
        <v>1214</v>
      </c>
      <c r="J66" s="277"/>
      <c r="K66" s="266"/>
      <c r="L66" s="276"/>
      <c r="M66" s="276"/>
      <c r="N66" s="276"/>
    </row>
    <row r="67" spans="1:14" s="261" customFormat="1" ht="31.15" customHeight="1" outlineLevel="1">
      <c r="A67" s="322" t="s">
        <v>34</v>
      </c>
      <c r="B67" s="352" t="s">
        <v>112</v>
      </c>
      <c r="C67" s="274"/>
      <c r="D67" s="273" t="s">
        <v>1016</v>
      </c>
      <c r="E67" s="319">
        <v>262968.13670999999</v>
      </c>
      <c r="F67" s="346">
        <v>73948.906709999996</v>
      </c>
      <c r="G67" s="271">
        <v>51576.23</v>
      </c>
      <c r="H67" s="269">
        <f t="shared" ref="H67:H73" si="10">E67-G67</f>
        <v>211391.90670999998</v>
      </c>
      <c r="I67" s="366">
        <f t="shared" ref="I67:I73" si="11">K67/F67</f>
        <v>0.8</v>
      </c>
      <c r="J67" s="267" t="s">
        <v>1751</v>
      </c>
      <c r="K67" s="266">
        <f t="shared" ref="K67:K73" si="12">F67*0.8</f>
        <v>59159.125368000001</v>
      </c>
      <c r="L67" s="265">
        <f t="shared" ref="L67:L73" si="13">E67+(L$5-1)*K67</f>
        <v>262968.13670999999</v>
      </c>
      <c r="M67" s="265">
        <f t="shared" ref="M67:M73" si="14">L67-N67</f>
        <v>211391.90670999998</v>
      </c>
      <c r="N67" s="265">
        <f t="shared" ref="N67:N73" si="15">G67</f>
        <v>51576.23</v>
      </c>
    </row>
    <row r="68" spans="1:14" s="261" customFormat="1" ht="31.15" customHeight="1" outlineLevel="1">
      <c r="A68" s="322" t="s">
        <v>35</v>
      </c>
      <c r="B68" s="352" t="s">
        <v>116</v>
      </c>
      <c r="C68" s="379"/>
      <c r="D68" s="273" t="s">
        <v>1016</v>
      </c>
      <c r="E68" s="319">
        <v>275306.25356999994</v>
      </c>
      <c r="F68" s="346">
        <v>80128.023569999976</v>
      </c>
      <c r="G68" s="271">
        <v>51576.23</v>
      </c>
      <c r="H68" s="269">
        <f t="shared" si="10"/>
        <v>223730.02356999993</v>
      </c>
      <c r="I68" s="366">
        <f t="shared" si="11"/>
        <v>0.8</v>
      </c>
      <c r="J68" s="267" t="s">
        <v>1751</v>
      </c>
      <c r="K68" s="266">
        <f t="shared" si="12"/>
        <v>64102.418855999982</v>
      </c>
      <c r="L68" s="265">
        <f t="shared" si="13"/>
        <v>275306.25356999994</v>
      </c>
      <c r="M68" s="265">
        <f t="shared" si="14"/>
        <v>223730.02356999993</v>
      </c>
      <c r="N68" s="265">
        <f t="shared" si="15"/>
        <v>51576.23</v>
      </c>
    </row>
    <row r="69" spans="1:14" s="261" customFormat="1" ht="31.15" customHeight="1" outlineLevel="1">
      <c r="A69" s="322" t="s">
        <v>500</v>
      </c>
      <c r="B69" s="352" t="s">
        <v>117</v>
      </c>
      <c r="C69" s="374"/>
      <c r="D69" s="273" t="s">
        <v>1016</v>
      </c>
      <c r="E69" s="319">
        <v>286037.39117535995</v>
      </c>
      <c r="F69" s="346">
        <v>86519.179015360001</v>
      </c>
      <c r="G69" s="271">
        <v>51576.23</v>
      </c>
      <c r="H69" s="269">
        <f t="shared" si="10"/>
        <v>234461.16117535994</v>
      </c>
      <c r="I69" s="366">
        <f t="shared" si="11"/>
        <v>0.8</v>
      </c>
      <c r="J69" s="267" t="s">
        <v>1751</v>
      </c>
      <c r="K69" s="266">
        <f t="shared" si="12"/>
        <v>69215.343212288004</v>
      </c>
      <c r="L69" s="265">
        <f t="shared" si="13"/>
        <v>286037.39117535995</v>
      </c>
      <c r="M69" s="265">
        <f t="shared" si="14"/>
        <v>234461.16117535994</v>
      </c>
      <c r="N69" s="265">
        <f t="shared" si="15"/>
        <v>51576.23</v>
      </c>
    </row>
    <row r="70" spans="1:14" s="261" customFormat="1" ht="31.15" customHeight="1" outlineLevel="1">
      <c r="A70" s="322" t="s">
        <v>501</v>
      </c>
      <c r="B70" s="352" t="s">
        <v>118</v>
      </c>
      <c r="C70" s="379"/>
      <c r="D70" s="273" t="s">
        <v>1016</v>
      </c>
      <c r="E70" s="319">
        <v>295752.91140377999</v>
      </c>
      <c r="F70" s="346">
        <v>92554.231773779989</v>
      </c>
      <c r="G70" s="271">
        <v>51576.23</v>
      </c>
      <c r="H70" s="269">
        <f t="shared" si="10"/>
        <v>244176.68140377998</v>
      </c>
      <c r="I70" s="366">
        <f t="shared" si="11"/>
        <v>0.8</v>
      </c>
      <c r="J70" s="267" t="s">
        <v>1751</v>
      </c>
      <c r="K70" s="266">
        <f t="shared" si="12"/>
        <v>74043.385419023994</v>
      </c>
      <c r="L70" s="265">
        <f t="shared" si="13"/>
        <v>295752.91140377999</v>
      </c>
      <c r="M70" s="265">
        <f t="shared" si="14"/>
        <v>244176.68140377998</v>
      </c>
      <c r="N70" s="265">
        <f t="shared" si="15"/>
        <v>51576.23</v>
      </c>
    </row>
    <row r="71" spans="1:14" s="261" customFormat="1" ht="31.15" customHeight="1" outlineLevel="1">
      <c r="A71" s="322" t="s">
        <v>498</v>
      </c>
      <c r="B71" s="352" t="s">
        <v>119</v>
      </c>
      <c r="C71" s="378"/>
      <c r="D71" s="273" t="s">
        <v>1016</v>
      </c>
      <c r="E71" s="319">
        <v>312770.18573650002</v>
      </c>
      <c r="F71" s="346">
        <v>103003.58263649998</v>
      </c>
      <c r="G71" s="271">
        <v>51576.23</v>
      </c>
      <c r="H71" s="269">
        <f t="shared" si="10"/>
        <v>261193.95573650001</v>
      </c>
      <c r="I71" s="366">
        <f t="shared" si="11"/>
        <v>0.80000000000000016</v>
      </c>
      <c r="J71" s="267" t="s">
        <v>1751</v>
      </c>
      <c r="K71" s="266">
        <f t="shared" si="12"/>
        <v>82402.866109199997</v>
      </c>
      <c r="L71" s="265">
        <f t="shared" si="13"/>
        <v>312770.18573650002</v>
      </c>
      <c r="M71" s="265">
        <f t="shared" si="14"/>
        <v>261193.95573650001</v>
      </c>
      <c r="N71" s="265">
        <f t="shared" si="15"/>
        <v>51576.23</v>
      </c>
    </row>
    <row r="72" spans="1:14" s="261" customFormat="1" ht="31.15" customHeight="1" outlineLevel="1">
      <c r="A72" s="322" t="s">
        <v>502</v>
      </c>
      <c r="B72" s="352" t="s">
        <v>120</v>
      </c>
      <c r="C72" s="378"/>
      <c r="D72" s="273" t="s">
        <v>1016</v>
      </c>
      <c r="E72" s="319">
        <v>373642.54320484999</v>
      </c>
      <c r="F72" s="346">
        <v>142105.04625485002</v>
      </c>
      <c r="G72" s="271">
        <v>51576.23</v>
      </c>
      <c r="H72" s="269">
        <f t="shared" si="10"/>
        <v>322066.31320485001</v>
      </c>
      <c r="I72" s="366">
        <f t="shared" si="11"/>
        <v>0.8</v>
      </c>
      <c r="J72" s="267" t="s">
        <v>1751</v>
      </c>
      <c r="K72" s="266">
        <f t="shared" si="12"/>
        <v>113684.03700388002</v>
      </c>
      <c r="L72" s="265">
        <f t="shared" si="13"/>
        <v>373642.54320484999</v>
      </c>
      <c r="M72" s="265">
        <f t="shared" si="14"/>
        <v>322066.31320485001</v>
      </c>
      <c r="N72" s="265">
        <f t="shared" si="15"/>
        <v>51576.23</v>
      </c>
    </row>
    <row r="73" spans="1:14" s="261" customFormat="1" ht="31.15" customHeight="1" outlineLevel="1">
      <c r="A73" s="322" t="s">
        <v>503</v>
      </c>
      <c r="B73" s="352" t="s">
        <v>146</v>
      </c>
      <c r="C73" s="378"/>
      <c r="D73" s="273" t="s">
        <v>1016</v>
      </c>
      <c r="E73" s="319">
        <v>430652.75416821009</v>
      </c>
      <c r="F73" s="346">
        <v>181155.60367821</v>
      </c>
      <c r="G73" s="271">
        <v>51576.23</v>
      </c>
      <c r="H73" s="269">
        <f t="shared" si="10"/>
        <v>379076.5241682101</v>
      </c>
      <c r="I73" s="366">
        <f t="shared" si="11"/>
        <v>0.79999999999999993</v>
      </c>
      <c r="J73" s="267" t="s">
        <v>1751</v>
      </c>
      <c r="K73" s="266">
        <f t="shared" si="12"/>
        <v>144924.48294256799</v>
      </c>
      <c r="L73" s="265">
        <f t="shared" si="13"/>
        <v>430652.75416821009</v>
      </c>
      <c r="M73" s="265">
        <f t="shared" si="14"/>
        <v>379076.5241682101</v>
      </c>
      <c r="N73" s="265">
        <f t="shared" si="15"/>
        <v>51576.23</v>
      </c>
    </row>
    <row r="74" spans="1:14" s="261" customFormat="1" ht="46.9" customHeight="1" outlineLevel="1">
      <c r="A74" s="376" t="s">
        <v>36</v>
      </c>
      <c r="B74" s="370" t="s">
        <v>128</v>
      </c>
      <c r="C74" s="355" t="s">
        <v>58</v>
      </c>
      <c r="D74" s="332"/>
      <c r="E74" s="377"/>
      <c r="F74" s="377"/>
      <c r="G74" s="368"/>
      <c r="H74" s="368"/>
      <c r="I74" s="368"/>
      <c r="J74" s="277"/>
      <c r="K74" s="276"/>
      <c r="L74" s="276"/>
      <c r="M74" s="276"/>
      <c r="N74" s="276"/>
    </row>
    <row r="75" spans="1:14" s="261" customFormat="1" ht="46.9" customHeight="1" outlineLevel="1">
      <c r="A75" s="322" t="s">
        <v>541</v>
      </c>
      <c r="B75" s="274" t="s">
        <v>129</v>
      </c>
      <c r="C75" s="274"/>
      <c r="D75" s="273" t="s">
        <v>59</v>
      </c>
      <c r="E75" s="272">
        <v>3232.48</v>
      </c>
      <c r="F75" s="272" t="s">
        <v>84</v>
      </c>
      <c r="G75" s="271">
        <v>1157.81</v>
      </c>
      <c r="H75" s="269">
        <f t="shared" ref="H75:H80" si="16">E75-G75</f>
        <v>2074.67</v>
      </c>
      <c r="I75" s="268" t="s">
        <v>871</v>
      </c>
      <c r="J75" s="267" t="s">
        <v>1751</v>
      </c>
      <c r="K75" s="266">
        <v>207.05</v>
      </c>
      <c r="L75" s="265">
        <f t="shared" ref="L75:L80" si="17">E75+(L$5-1)*K75</f>
        <v>3232.48</v>
      </c>
      <c r="M75" s="265">
        <f t="shared" ref="M75:M80" si="18">L75-N75</f>
        <v>2074.67</v>
      </c>
      <c r="N75" s="265">
        <f t="shared" ref="N75:N80" si="19">G75</f>
        <v>1157.81</v>
      </c>
    </row>
    <row r="76" spans="1:14" s="261" customFormat="1" ht="46.9" customHeight="1" outlineLevel="1">
      <c r="A76" s="322" t="s">
        <v>542</v>
      </c>
      <c r="B76" s="274" t="s">
        <v>130</v>
      </c>
      <c r="C76" s="274"/>
      <c r="D76" s="273" t="s">
        <v>59</v>
      </c>
      <c r="E76" s="272">
        <v>3500</v>
      </c>
      <c r="F76" s="272" t="s">
        <v>84</v>
      </c>
      <c r="G76" s="271">
        <v>1157.81</v>
      </c>
      <c r="H76" s="269">
        <f t="shared" si="16"/>
        <v>2342.19</v>
      </c>
      <c r="I76" s="268" t="s">
        <v>871</v>
      </c>
      <c r="J76" s="267" t="s">
        <v>1751</v>
      </c>
      <c r="K76" s="266">
        <v>305.39</v>
      </c>
      <c r="L76" s="265">
        <f t="shared" si="17"/>
        <v>3500</v>
      </c>
      <c r="M76" s="265">
        <f t="shared" si="18"/>
        <v>2342.19</v>
      </c>
      <c r="N76" s="265">
        <f t="shared" si="19"/>
        <v>1157.81</v>
      </c>
    </row>
    <row r="77" spans="1:14" s="261" customFormat="1" ht="46.9" customHeight="1" outlineLevel="1">
      <c r="A77" s="322" t="s">
        <v>543</v>
      </c>
      <c r="B77" s="274" t="s">
        <v>133</v>
      </c>
      <c r="C77" s="274"/>
      <c r="D77" s="273" t="s">
        <v>59</v>
      </c>
      <c r="E77" s="272">
        <v>7894.59</v>
      </c>
      <c r="F77" s="272" t="s">
        <v>84</v>
      </c>
      <c r="G77" s="271">
        <v>1157.81</v>
      </c>
      <c r="H77" s="269">
        <f t="shared" si="16"/>
        <v>6736.7800000000007</v>
      </c>
      <c r="I77" s="268" t="s">
        <v>871</v>
      </c>
      <c r="J77" s="267" t="s">
        <v>1751</v>
      </c>
      <c r="K77" s="266">
        <v>403.71</v>
      </c>
      <c r="L77" s="265">
        <f t="shared" si="17"/>
        <v>7894.59</v>
      </c>
      <c r="M77" s="265">
        <f t="shared" si="18"/>
        <v>6736.7800000000007</v>
      </c>
      <c r="N77" s="265">
        <f t="shared" si="19"/>
        <v>1157.81</v>
      </c>
    </row>
    <row r="78" spans="1:14" s="261" customFormat="1" ht="46.9" customHeight="1" outlineLevel="1">
      <c r="A78" s="322" t="s">
        <v>544</v>
      </c>
      <c r="B78" s="274" t="s">
        <v>134</v>
      </c>
      <c r="C78" s="274"/>
      <c r="D78" s="273" t="s">
        <v>59</v>
      </c>
      <c r="E78" s="272">
        <v>10525.51</v>
      </c>
      <c r="F78" s="272" t="s">
        <v>84</v>
      </c>
      <c r="G78" s="271">
        <v>1157.81</v>
      </c>
      <c r="H78" s="269">
        <f t="shared" si="16"/>
        <v>9367.7000000000007</v>
      </c>
      <c r="I78" s="268" t="s">
        <v>871</v>
      </c>
      <c r="J78" s="267" t="s">
        <v>1751</v>
      </c>
      <c r="K78" s="266">
        <v>589.62</v>
      </c>
      <c r="L78" s="265">
        <f t="shared" si="17"/>
        <v>10525.51</v>
      </c>
      <c r="M78" s="265">
        <f t="shared" si="18"/>
        <v>9367.7000000000007</v>
      </c>
      <c r="N78" s="265">
        <f t="shared" si="19"/>
        <v>1157.81</v>
      </c>
    </row>
    <row r="79" spans="1:14" s="261" customFormat="1" ht="46.9" customHeight="1" outlineLevel="1">
      <c r="A79" s="322" t="s">
        <v>545</v>
      </c>
      <c r="B79" s="274" t="s">
        <v>131</v>
      </c>
      <c r="C79" s="274"/>
      <c r="D79" s="273" t="s">
        <v>59</v>
      </c>
      <c r="E79" s="272">
        <v>15369.51</v>
      </c>
      <c r="F79" s="272" t="s">
        <v>84</v>
      </c>
      <c r="G79" s="271">
        <v>1157.81</v>
      </c>
      <c r="H79" s="269">
        <f t="shared" si="16"/>
        <v>14211.7</v>
      </c>
      <c r="I79" s="268" t="s">
        <v>871</v>
      </c>
      <c r="J79" s="267" t="s">
        <v>1751</v>
      </c>
      <c r="K79" s="266">
        <v>786.27</v>
      </c>
      <c r="L79" s="265">
        <f t="shared" si="17"/>
        <v>15369.51</v>
      </c>
      <c r="M79" s="265">
        <f t="shared" si="18"/>
        <v>14211.7</v>
      </c>
      <c r="N79" s="265">
        <f t="shared" si="19"/>
        <v>1157.81</v>
      </c>
    </row>
    <row r="80" spans="1:14" s="261" customFormat="1" ht="39" customHeight="1" outlineLevel="1">
      <c r="A80" s="322" t="s">
        <v>546</v>
      </c>
      <c r="B80" s="274" t="s">
        <v>132</v>
      </c>
      <c r="C80" s="274"/>
      <c r="D80" s="273" t="s">
        <v>59</v>
      </c>
      <c r="E80" s="272">
        <v>29314.73</v>
      </c>
      <c r="F80" s="272" t="s">
        <v>84</v>
      </c>
      <c r="G80" s="271">
        <v>1157.81</v>
      </c>
      <c r="H80" s="269">
        <f t="shared" si="16"/>
        <v>28156.92</v>
      </c>
      <c r="I80" s="268" t="s">
        <v>871</v>
      </c>
      <c r="J80" s="267" t="s">
        <v>1751</v>
      </c>
      <c r="K80" s="266">
        <v>1415.71</v>
      </c>
      <c r="L80" s="265">
        <f t="shared" si="17"/>
        <v>29314.73</v>
      </c>
      <c r="M80" s="265">
        <f t="shared" si="18"/>
        <v>28156.92</v>
      </c>
      <c r="N80" s="265">
        <f t="shared" si="19"/>
        <v>1157.81</v>
      </c>
    </row>
    <row r="81" spans="1:19" s="261" customFormat="1" ht="154.5" customHeight="1" outlineLevel="1">
      <c r="A81" s="376" t="s">
        <v>37</v>
      </c>
      <c r="B81" s="370" t="s">
        <v>1128</v>
      </c>
      <c r="C81" s="355" t="s">
        <v>1120</v>
      </c>
      <c r="D81" s="332"/>
      <c r="E81" s="354"/>
      <c r="F81" s="354"/>
      <c r="G81" s="328"/>
      <c r="H81" s="328"/>
      <c r="I81" s="353" t="s">
        <v>1198</v>
      </c>
      <c r="J81" s="277"/>
      <c r="K81" s="276"/>
      <c r="L81" s="276"/>
      <c r="M81" s="276"/>
      <c r="N81" s="276"/>
    </row>
    <row r="82" spans="1:19" s="261" customFormat="1" ht="18.75" customHeight="1" outlineLevel="1">
      <c r="A82" s="322" t="s">
        <v>504</v>
      </c>
      <c r="B82" s="274" t="s">
        <v>1121</v>
      </c>
      <c r="C82" s="274"/>
      <c r="D82" s="273" t="s">
        <v>644</v>
      </c>
      <c r="E82" s="272">
        <v>9282</v>
      </c>
      <c r="F82" s="272" t="s">
        <v>84</v>
      </c>
      <c r="G82" s="271">
        <v>765</v>
      </c>
      <c r="H82" s="269">
        <f>E82-G82</f>
        <v>8517</v>
      </c>
      <c r="I82" s="268"/>
      <c r="J82" s="267" t="s">
        <v>1751</v>
      </c>
      <c r="K82" s="266">
        <v>423.4</v>
      </c>
      <c r="L82" s="265">
        <f>E82+(L$5-1)*K82</f>
        <v>9282</v>
      </c>
      <c r="M82" s="265">
        <f>L82-N82</f>
        <v>8517</v>
      </c>
      <c r="N82" s="265">
        <f>G82</f>
        <v>765</v>
      </c>
    </row>
    <row r="83" spans="1:19" s="261" customFormat="1" ht="18.75" customHeight="1" outlineLevel="1">
      <c r="A83" s="322" t="s">
        <v>505</v>
      </c>
      <c r="B83" s="274" t="s">
        <v>1122</v>
      </c>
      <c r="C83" s="274"/>
      <c r="D83" s="273" t="s">
        <v>644</v>
      </c>
      <c r="E83" s="272">
        <v>14987</v>
      </c>
      <c r="F83" s="272" t="s">
        <v>84</v>
      </c>
      <c r="G83" s="271">
        <v>1111</v>
      </c>
      <c r="H83" s="269">
        <f>E83-G83</f>
        <v>13876</v>
      </c>
      <c r="I83" s="268"/>
      <c r="J83" s="267" t="s">
        <v>1751</v>
      </c>
      <c r="K83" s="266">
        <v>423.4</v>
      </c>
      <c r="L83" s="265">
        <f>E83+(L$5-1)*K83</f>
        <v>14987</v>
      </c>
      <c r="M83" s="265">
        <f>L83-N83</f>
        <v>13876</v>
      </c>
      <c r="N83" s="265">
        <f>G83</f>
        <v>1111</v>
      </c>
    </row>
    <row r="84" spans="1:19" s="261" customFormat="1" ht="18.75" customHeight="1" outlineLevel="1">
      <c r="A84" s="322" t="s">
        <v>506</v>
      </c>
      <c r="B84" s="274" t="s">
        <v>1129</v>
      </c>
      <c r="C84" s="274"/>
      <c r="D84" s="273" t="s">
        <v>644</v>
      </c>
      <c r="E84" s="272">
        <v>28138</v>
      </c>
      <c r="F84" s="272" t="s">
        <v>84</v>
      </c>
      <c r="G84" s="271">
        <v>1839</v>
      </c>
      <c r="H84" s="269">
        <f>E84-G84</f>
        <v>26299</v>
      </c>
      <c r="I84" s="268"/>
      <c r="J84" s="267" t="s">
        <v>1751</v>
      </c>
      <c r="K84" s="266">
        <v>617.79999999999995</v>
      </c>
      <c r="L84" s="265">
        <f>E84+(L$5-1)*K84</f>
        <v>28138</v>
      </c>
      <c r="M84" s="265">
        <f>L84-N84</f>
        <v>26299</v>
      </c>
      <c r="N84" s="265">
        <f>G84</f>
        <v>1839</v>
      </c>
    </row>
    <row r="85" spans="1:19" s="261" customFormat="1" ht="18.75" customHeight="1" outlineLevel="1">
      <c r="A85" s="322" t="s">
        <v>507</v>
      </c>
      <c r="B85" s="274" t="s">
        <v>1123</v>
      </c>
      <c r="C85" s="274"/>
      <c r="D85" s="273" t="s">
        <v>644</v>
      </c>
      <c r="E85" s="272">
        <v>40312</v>
      </c>
      <c r="F85" s="272" t="s">
        <v>84</v>
      </c>
      <c r="G85" s="271">
        <v>2278</v>
      </c>
      <c r="H85" s="269">
        <f>E85-G85</f>
        <v>38034</v>
      </c>
      <c r="I85" s="268"/>
      <c r="J85" s="267" t="s">
        <v>1751</v>
      </c>
      <c r="K85" s="266">
        <v>691</v>
      </c>
      <c r="L85" s="265">
        <f>E85+(L$5-1)*K85</f>
        <v>40312</v>
      </c>
      <c r="M85" s="265">
        <f>L85-N85</f>
        <v>38034</v>
      </c>
      <c r="N85" s="265">
        <f>G85</f>
        <v>2278</v>
      </c>
    </row>
    <row r="86" spans="1:19" s="261" customFormat="1" ht="18.600000000000001" customHeight="1" outlineLevel="1">
      <c r="A86" s="322" t="s">
        <v>508</v>
      </c>
      <c r="B86" s="274" t="s">
        <v>1124</v>
      </c>
      <c r="C86" s="274"/>
      <c r="D86" s="273" t="s">
        <v>644</v>
      </c>
      <c r="E86" s="272">
        <v>77108</v>
      </c>
      <c r="F86" s="272" t="s">
        <v>84</v>
      </c>
      <c r="G86" s="271">
        <v>3672</v>
      </c>
      <c r="H86" s="269">
        <f>E86-G86</f>
        <v>73436</v>
      </c>
      <c r="I86" s="268"/>
      <c r="J86" s="267" t="s">
        <v>1751</v>
      </c>
      <c r="K86" s="266">
        <v>965.6</v>
      </c>
      <c r="L86" s="265">
        <f>E86+(L$5-1)*K86</f>
        <v>77108</v>
      </c>
      <c r="M86" s="265">
        <f>L86-N86</f>
        <v>73436</v>
      </c>
      <c r="N86" s="265">
        <f>G86</f>
        <v>3672</v>
      </c>
    </row>
    <row r="87" spans="1:19" s="261" customFormat="1" ht="242.25" customHeight="1" outlineLevel="1">
      <c r="A87" s="375" t="s">
        <v>38</v>
      </c>
      <c r="B87" s="370" t="s">
        <v>24</v>
      </c>
      <c r="C87" s="355" t="s">
        <v>1442</v>
      </c>
      <c r="D87" s="332"/>
      <c r="E87" s="369"/>
      <c r="F87" s="369"/>
      <c r="G87" s="368"/>
      <c r="H87" s="368"/>
      <c r="I87" s="367" t="s">
        <v>1216</v>
      </c>
      <c r="J87" s="277"/>
      <c r="K87" s="276"/>
      <c r="L87" s="276"/>
      <c r="M87" s="276"/>
      <c r="N87" s="276"/>
    </row>
    <row r="88" spans="1:19" s="261" customFormat="1" ht="15.6" customHeight="1" outlineLevel="1">
      <c r="A88" s="322" t="s">
        <v>509</v>
      </c>
      <c r="B88" s="352" t="s">
        <v>1459</v>
      </c>
      <c r="C88" s="274"/>
      <c r="D88" s="273" t="s">
        <v>2</v>
      </c>
      <c r="E88" s="540">
        <v>107012.12</v>
      </c>
      <c r="F88" s="346">
        <v>21128.307738716441</v>
      </c>
      <c r="G88" s="271">
        <v>20152.670989041257</v>
      </c>
      <c r="H88" s="269">
        <f t="shared" ref="H88:H108" si="20">E88-G88</f>
        <v>86859.449010958735</v>
      </c>
      <c r="I88" s="366"/>
      <c r="J88" s="289" t="s">
        <v>1752</v>
      </c>
      <c r="K88" s="266">
        <f t="shared" ref="K88:K108" si="21">F88*0.8</f>
        <v>16902.646190973155</v>
      </c>
      <c r="L88" s="265">
        <f t="shared" ref="L88:L108" si="22">E88+(L$6-1)*K88</f>
        <v>116139.5489431255</v>
      </c>
      <c r="M88" s="265">
        <f t="shared" ref="M88:M108" si="23">L88-N88</f>
        <v>95986.877954084237</v>
      </c>
      <c r="N88" s="265">
        <f t="shared" ref="N88:N108" si="24">G88</f>
        <v>20152.670989041257</v>
      </c>
      <c r="O88" s="541">
        <f>M88-S88</f>
        <v>68929.277000102738</v>
      </c>
      <c r="P88" s="539" t="e">
        <f ca="1">F88+K88(1.86-1)</f>
        <v>#REF!</v>
      </c>
      <c r="S88" s="346">
        <v>27057.600953981499</v>
      </c>
    </row>
    <row r="89" spans="1:19" s="261" customFormat="1" ht="15.6" customHeight="1" outlineLevel="1">
      <c r="A89" s="322" t="s">
        <v>510</v>
      </c>
      <c r="B89" s="352" t="s">
        <v>1460</v>
      </c>
      <c r="C89" s="274"/>
      <c r="D89" s="273" t="s">
        <v>2</v>
      </c>
      <c r="E89" s="540">
        <v>132133.76000000001</v>
      </c>
      <c r="F89" s="346">
        <v>37435.950916868715</v>
      </c>
      <c r="G89" s="271">
        <v>20152.670989041257</v>
      </c>
      <c r="H89" s="269">
        <f t="shared" si="20"/>
        <v>111981.08901095875</v>
      </c>
      <c r="I89" s="366"/>
      <c r="J89" s="289" t="s">
        <v>1752</v>
      </c>
      <c r="K89" s="266">
        <f t="shared" si="21"/>
        <v>29948.760733494972</v>
      </c>
      <c r="L89" s="265">
        <f t="shared" si="22"/>
        <v>148306.09079608729</v>
      </c>
      <c r="M89" s="265">
        <f t="shared" si="23"/>
        <v>128153.41980704603</v>
      </c>
      <c r="N89" s="265">
        <f t="shared" si="24"/>
        <v>20152.670989041257</v>
      </c>
      <c r="O89" s="541">
        <f t="shared" ref="O89:O96" si="25">M89-S89</f>
        <v>81700.74712237966</v>
      </c>
      <c r="S89" s="346">
        <v>46452.672684666359</v>
      </c>
    </row>
    <row r="90" spans="1:19" s="261" customFormat="1" ht="15.6" customHeight="1" outlineLevel="1">
      <c r="A90" s="322" t="s">
        <v>511</v>
      </c>
      <c r="B90" s="352" t="s">
        <v>1461</v>
      </c>
      <c r="C90" s="274"/>
      <c r="D90" s="273" t="s">
        <v>2</v>
      </c>
      <c r="E90" s="540">
        <v>143543.70000000001</v>
      </c>
      <c r="F90" s="346">
        <v>48771.851172768373</v>
      </c>
      <c r="G90" s="271">
        <v>20152.670989041257</v>
      </c>
      <c r="H90" s="269">
        <f t="shared" si="20"/>
        <v>123391.02901095875</v>
      </c>
      <c r="I90" s="366"/>
      <c r="J90" s="289" t="s">
        <v>1752</v>
      </c>
      <c r="K90" s="266">
        <f t="shared" si="21"/>
        <v>39017.4809382147</v>
      </c>
      <c r="L90" s="265">
        <f t="shared" si="22"/>
        <v>164613.13970663596</v>
      </c>
      <c r="M90" s="265">
        <f t="shared" si="23"/>
        <v>144460.46871759472</v>
      </c>
      <c r="N90" s="265">
        <f t="shared" si="24"/>
        <v>20152.670989041257</v>
      </c>
      <c r="O90" s="541">
        <f t="shared" si="25"/>
        <v>77585.662103405819</v>
      </c>
      <c r="S90" s="346">
        <v>66874.806614188899</v>
      </c>
    </row>
    <row r="91" spans="1:19" s="261" customFormat="1" ht="15.6" customHeight="1" outlineLevel="1">
      <c r="A91" s="322" t="s">
        <v>512</v>
      </c>
      <c r="B91" s="352" t="s">
        <v>1462</v>
      </c>
      <c r="C91" s="374"/>
      <c r="D91" s="273" t="s">
        <v>2</v>
      </c>
      <c r="E91" s="540">
        <v>227386.54</v>
      </c>
      <c r="F91" s="346">
        <v>73272.807976196316</v>
      </c>
      <c r="G91" s="271">
        <v>20152.670989041257</v>
      </c>
      <c r="H91" s="269">
        <f t="shared" si="20"/>
        <v>207233.86901095876</v>
      </c>
      <c r="I91" s="366"/>
      <c r="J91" s="289" t="s">
        <v>1752</v>
      </c>
      <c r="K91" s="266">
        <f t="shared" si="21"/>
        <v>58618.246380957054</v>
      </c>
      <c r="L91" s="265">
        <f t="shared" si="22"/>
        <v>259040.39304571683</v>
      </c>
      <c r="M91" s="265">
        <f t="shared" si="23"/>
        <v>238887.72205667559</v>
      </c>
      <c r="N91" s="265">
        <f t="shared" si="24"/>
        <v>20152.670989041257</v>
      </c>
      <c r="O91" s="541">
        <f t="shared" si="25"/>
        <v>139456.15901541611</v>
      </c>
      <c r="S91" s="346">
        <v>99431.563041259476</v>
      </c>
    </row>
    <row r="92" spans="1:19" s="261" customFormat="1" ht="15.6" customHeight="1" outlineLevel="1">
      <c r="A92" s="322" t="s">
        <v>513</v>
      </c>
      <c r="B92" s="352" t="s">
        <v>1463</v>
      </c>
      <c r="C92" s="374"/>
      <c r="D92" s="273" t="s">
        <v>2</v>
      </c>
      <c r="E92" s="540">
        <v>411779.63</v>
      </c>
      <c r="F92" s="346">
        <v>176824.62813059762</v>
      </c>
      <c r="G92" s="271">
        <v>20152.670989041257</v>
      </c>
      <c r="H92" s="269">
        <f t="shared" si="20"/>
        <v>391626.95901095873</v>
      </c>
      <c r="I92" s="366"/>
      <c r="J92" s="289" t="s">
        <v>1752</v>
      </c>
      <c r="K92" s="266">
        <f t="shared" si="21"/>
        <v>141459.7025044781</v>
      </c>
      <c r="L92" s="265">
        <f t="shared" si="22"/>
        <v>488167.86935241817</v>
      </c>
      <c r="M92" s="265">
        <f t="shared" si="23"/>
        <v>468015.1983633769</v>
      </c>
      <c r="N92" s="265">
        <f t="shared" si="24"/>
        <v>20152.670989041257</v>
      </c>
      <c r="O92" s="541">
        <f t="shared" si="25"/>
        <v>282980.54802626243</v>
      </c>
      <c r="S92" s="346">
        <v>185034.65033711444</v>
      </c>
    </row>
    <row r="93" spans="1:19" s="261" customFormat="1" ht="15.6" customHeight="1" outlineLevel="1">
      <c r="A93" s="322" t="s">
        <v>514</v>
      </c>
      <c r="B93" s="352" t="s">
        <v>1464</v>
      </c>
      <c r="C93" s="374"/>
      <c r="D93" s="273" t="s">
        <v>2</v>
      </c>
      <c r="E93" s="540">
        <v>761905.79</v>
      </c>
      <c r="F93" s="346">
        <v>342380.84031706501</v>
      </c>
      <c r="G93" s="271">
        <v>20152.670989041257</v>
      </c>
      <c r="H93" s="269">
        <f t="shared" si="20"/>
        <v>741753.11901095882</v>
      </c>
      <c r="I93" s="366"/>
      <c r="J93" s="289" t="s">
        <v>1752</v>
      </c>
      <c r="K93" s="266">
        <f t="shared" si="21"/>
        <v>273904.67225365201</v>
      </c>
      <c r="L93" s="265">
        <f t="shared" si="22"/>
        <v>909814.31301697216</v>
      </c>
      <c r="M93" s="265">
        <f t="shared" si="23"/>
        <v>889661.64202793094</v>
      </c>
      <c r="N93" s="265">
        <f t="shared" si="24"/>
        <v>20152.670989041257</v>
      </c>
      <c r="O93" s="541">
        <f t="shared" si="25"/>
        <v>529612.01184945274</v>
      </c>
      <c r="S93" s="346">
        <v>360049.63017847826</v>
      </c>
    </row>
    <row r="94" spans="1:19" s="261" customFormat="1" ht="15.6" customHeight="1" outlineLevel="1">
      <c r="A94" s="322" t="s">
        <v>515</v>
      </c>
      <c r="B94" s="352" t="s">
        <v>1465</v>
      </c>
      <c r="C94" s="374"/>
      <c r="D94" s="273" t="s">
        <v>2</v>
      </c>
      <c r="E94" s="540">
        <v>1105351.3600000001</v>
      </c>
      <c r="F94" s="346">
        <v>498802.52968555066</v>
      </c>
      <c r="G94" s="271">
        <v>20152.670989041257</v>
      </c>
      <c r="H94" s="269">
        <f t="shared" si="20"/>
        <v>1085198.6890109589</v>
      </c>
      <c r="I94" s="366"/>
      <c r="J94" s="289" t="s">
        <v>1752</v>
      </c>
      <c r="K94" s="266">
        <f t="shared" si="21"/>
        <v>399042.02374844055</v>
      </c>
      <c r="L94" s="265">
        <f t="shared" si="22"/>
        <v>1320834.052824158</v>
      </c>
      <c r="M94" s="265">
        <f t="shared" si="23"/>
        <v>1300681.3818351168</v>
      </c>
      <c r="N94" s="265">
        <f t="shared" si="24"/>
        <v>20152.670989041257</v>
      </c>
      <c r="O94" s="541">
        <f t="shared" si="25"/>
        <v>768332.8652884413</v>
      </c>
      <c r="S94" s="346">
        <v>532348.51654667547</v>
      </c>
    </row>
    <row r="95" spans="1:19" s="261" customFormat="1" ht="15.6" customHeight="1" outlineLevel="1">
      <c r="A95" s="322" t="s">
        <v>516</v>
      </c>
      <c r="B95" s="352" t="s">
        <v>1466</v>
      </c>
      <c r="C95" s="274"/>
      <c r="D95" s="273" t="s">
        <v>2</v>
      </c>
      <c r="E95" s="540">
        <v>1469121.68</v>
      </c>
      <c r="F95" s="346">
        <v>754965.07619027735</v>
      </c>
      <c r="G95" s="271">
        <v>20152.670989041257</v>
      </c>
      <c r="H95" s="269">
        <f t="shared" si="20"/>
        <v>1448969.0090109587</v>
      </c>
      <c r="I95" s="366"/>
      <c r="J95" s="289" t="s">
        <v>1752</v>
      </c>
      <c r="K95" s="266">
        <f t="shared" si="21"/>
        <v>603972.06095222186</v>
      </c>
      <c r="L95" s="265">
        <f t="shared" si="22"/>
        <v>1795266.5929141997</v>
      </c>
      <c r="M95" s="265">
        <f t="shared" si="23"/>
        <v>1775113.9219251585</v>
      </c>
      <c r="N95" s="265">
        <f t="shared" si="24"/>
        <v>20152.670989041257</v>
      </c>
      <c r="O95" s="541">
        <f t="shared" si="25"/>
        <v>1017793.8320315691</v>
      </c>
      <c r="S95" s="346">
        <v>757320.08989358938</v>
      </c>
    </row>
    <row r="96" spans="1:19" s="261" customFormat="1" ht="15.6" customHeight="1" outlineLevel="1">
      <c r="A96" s="322" t="s">
        <v>517</v>
      </c>
      <c r="B96" s="352" t="s">
        <v>1467</v>
      </c>
      <c r="C96" s="274"/>
      <c r="D96" s="273" t="s">
        <v>2</v>
      </c>
      <c r="E96" s="540">
        <v>1952653.1</v>
      </c>
      <c r="F96" s="346">
        <v>1121667.5720658547</v>
      </c>
      <c r="G96" s="271">
        <v>20152.670989041257</v>
      </c>
      <c r="H96" s="269">
        <f t="shared" si="20"/>
        <v>1932500.4290109589</v>
      </c>
      <c r="I96" s="366"/>
      <c r="J96" s="289" t="s">
        <v>1752</v>
      </c>
      <c r="K96" s="266">
        <f t="shared" si="21"/>
        <v>897334.05765268381</v>
      </c>
      <c r="L96" s="265">
        <f t="shared" si="22"/>
        <v>2437213.4911324494</v>
      </c>
      <c r="M96" s="265">
        <f t="shared" si="23"/>
        <v>2417060.8201434081</v>
      </c>
      <c r="N96" s="265">
        <f t="shared" si="24"/>
        <v>20152.670989041257</v>
      </c>
      <c r="O96" s="541">
        <f t="shared" si="25"/>
        <v>1290063.9984097041</v>
      </c>
      <c r="S96" s="346">
        <v>1126996.8217337041</v>
      </c>
    </row>
    <row r="97" spans="1:14" s="261" customFormat="1" ht="15.6" customHeight="1" outlineLevel="1">
      <c r="A97" s="322" t="s">
        <v>1480</v>
      </c>
      <c r="B97" s="373" t="s">
        <v>1468</v>
      </c>
      <c r="C97" s="274"/>
      <c r="D97" s="273" t="s">
        <v>2</v>
      </c>
      <c r="E97" s="319">
        <v>178218.93737662345</v>
      </c>
      <c r="F97" s="346">
        <v>36368.977376623501</v>
      </c>
      <c r="G97" s="271">
        <v>33285.15</v>
      </c>
      <c r="H97" s="269">
        <f t="shared" si="20"/>
        <v>144933.78737662346</v>
      </c>
      <c r="I97" s="366"/>
      <c r="J97" s="289" t="s">
        <v>1752</v>
      </c>
      <c r="K97" s="266">
        <f t="shared" si="21"/>
        <v>29095.181901298802</v>
      </c>
      <c r="L97" s="265">
        <f t="shared" si="22"/>
        <v>193930.33560332481</v>
      </c>
      <c r="M97" s="265">
        <f t="shared" si="23"/>
        <v>160645.18560332482</v>
      </c>
      <c r="N97" s="265">
        <f t="shared" si="24"/>
        <v>33285.15</v>
      </c>
    </row>
    <row r="98" spans="1:14" s="261" customFormat="1" ht="15.6" customHeight="1" outlineLevel="1">
      <c r="A98" s="322" t="s">
        <v>1481</v>
      </c>
      <c r="B98" s="373" t="s">
        <v>1469</v>
      </c>
      <c r="C98" s="274"/>
      <c r="D98" s="273" t="s">
        <v>2</v>
      </c>
      <c r="E98" s="319">
        <v>220553.79426402409</v>
      </c>
      <c r="F98" s="346">
        <v>64146.204264024564</v>
      </c>
      <c r="G98" s="271">
        <v>33285.15</v>
      </c>
      <c r="H98" s="269">
        <f t="shared" si="20"/>
        <v>187268.6442640241</v>
      </c>
      <c r="I98" s="366"/>
      <c r="J98" s="289" t="s">
        <v>1752</v>
      </c>
      <c r="K98" s="266">
        <f t="shared" si="21"/>
        <v>51316.963411219651</v>
      </c>
      <c r="L98" s="265">
        <f t="shared" si="22"/>
        <v>248264.95450608269</v>
      </c>
      <c r="M98" s="265">
        <f t="shared" si="23"/>
        <v>214979.8045060827</v>
      </c>
      <c r="N98" s="265">
        <f t="shared" si="24"/>
        <v>33285.15</v>
      </c>
    </row>
    <row r="99" spans="1:14" s="261" customFormat="1" ht="15.6" customHeight="1" outlineLevel="1">
      <c r="A99" s="322" t="s">
        <v>1482</v>
      </c>
      <c r="B99" s="373" t="s">
        <v>1470</v>
      </c>
      <c r="C99" s="274"/>
      <c r="D99" s="273" t="s">
        <v>2</v>
      </c>
      <c r="E99" s="319">
        <v>261152.33988621394</v>
      </c>
      <c r="F99" s="346">
        <v>90187.129886213908</v>
      </c>
      <c r="G99" s="271">
        <v>33285.15</v>
      </c>
      <c r="H99" s="269">
        <f t="shared" si="20"/>
        <v>227867.18988621395</v>
      </c>
      <c r="I99" s="366"/>
      <c r="J99" s="289" t="s">
        <v>1752</v>
      </c>
      <c r="K99" s="266">
        <f t="shared" si="21"/>
        <v>72149.703908971132</v>
      </c>
      <c r="L99" s="265">
        <f t="shared" si="22"/>
        <v>300113.17999705835</v>
      </c>
      <c r="M99" s="265">
        <f t="shared" si="23"/>
        <v>266828.02999705833</v>
      </c>
      <c r="N99" s="265">
        <f t="shared" si="24"/>
        <v>33285.15</v>
      </c>
    </row>
    <row r="100" spans="1:14" s="261" customFormat="1" ht="15.6" customHeight="1" outlineLevel="1">
      <c r="A100" s="322" t="s">
        <v>1483</v>
      </c>
      <c r="B100" s="373" t="s">
        <v>1471</v>
      </c>
      <c r="C100" s="274"/>
      <c r="D100" s="273" t="s">
        <v>2</v>
      </c>
      <c r="E100" s="319">
        <v>346351.83528415143</v>
      </c>
      <c r="F100" s="346">
        <v>146271.37528415147</v>
      </c>
      <c r="G100" s="271">
        <v>33285.15</v>
      </c>
      <c r="H100" s="269">
        <f t="shared" si="20"/>
        <v>313066.6852841514</v>
      </c>
      <c r="I100" s="366"/>
      <c r="J100" s="289" t="s">
        <v>1752</v>
      </c>
      <c r="K100" s="266">
        <f t="shared" si="21"/>
        <v>117017.10022732118</v>
      </c>
      <c r="L100" s="265">
        <f t="shared" si="22"/>
        <v>409541.06940690486</v>
      </c>
      <c r="M100" s="265">
        <f t="shared" si="23"/>
        <v>376255.91940690484</v>
      </c>
      <c r="N100" s="265">
        <f t="shared" si="24"/>
        <v>33285.15</v>
      </c>
    </row>
    <row r="101" spans="1:14" s="261" customFormat="1" ht="15.6" customHeight="1" outlineLevel="1">
      <c r="A101" s="322" t="s">
        <v>1484</v>
      </c>
      <c r="B101" s="373" t="s">
        <v>1472</v>
      </c>
      <c r="C101" s="274"/>
      <c r="D101" s="273" t="s">
        <v>2</v>
      </c>
      <c r="E101" s="319">
        <v>519501.67571299907</v>
      </c>
      <c r="F101" s="346">
        <v>277280.02571299905</v>
      </c>
      <c r="G101" s="271">
        <v>33285.15</v>
      </c>
      <c r="H101" s="269">
        <f t="shared" si="20"/>
        <v>486216.52571299905</v>
      </c>
      <c r="I101" s="366"/>
      <c r="J101" s="289" t="s">
        <v>1752</v>
      </c>
      <c r="K101" s="266">
        <f t="shared" si="21"/>
        <v>221824.02057039924</v>
      </c>
      <c r="L101" s="265">
        <f t="shared" si="22"/>
        <v>639286.6468210147</v>
      </c>
      <c r="M101" s="265">
        <f t="shared" si="23"/>
        <v>606001.49682101468</v>
      </c>
      <c r="N101" s="265">
        <f t="shared" si="24"/>
        <v>33285.15</v>
      </c>
    </row>
    <row r="102" spans="1:14" s="261" customFormat="1" ht="15.6" customHeight="1" outlineLevel="1">
      <c r="A102" s="322" t="s">
        <v>1485</v>
      </c>
      <c r="B102" s="373" t="s">
        <v>1473</v>
      </c>
      <c r="C102" s="274"/>
      <c r="D102" s="273" t="s">
        <v>2</v>
      </c>
      <c r="E102" s="319">
        <v>993938.81483117701</v>
      </c>
      <c r="F102" s="346">
        <v>561438.86483117705</v>
      </c>
      <c r="G102" s="271">
        <v>33285.15</v>
      </c>
      <c r="H102" s="269">
        <f t="shared" si="20"/>
        <v>960653.66483117698</v>
      </c>
      <c r="I102" s="366"/>
      <c r="J102" s="289" t="s">
        <v>1752</v>
      </c>
      <c r="K102" s="266">
        <f t="shared" si="21"/>
        <v>449151.09186494164</v>
      </c>
      <c r="L102" s="265">
        <f t="shared" si="22"/>
        <v>1236480.4044382456</v>
      </c>
      <c r="M102" s="265">
        <f t="shared" si="23"/>
        <v>1203195.2544382457</v>
      </c>
      <c r="N102" s="265">
        <f t="shared" si="24"/>
        <v>33285.15</v>
      </c>
    </row>
    <row r="103" spans="1:14" s="261" customFormat="1" ht="15.6" customHeight="1" outlineLevel="1">
      <c r="A103" s="322" t="s">
        <v>1486</v>
      </c>
      <c r="B103" s="373" t="s">
        <v>1474</v>
      </c>
      <c r="C103" s="274"/>
      <c r="D103" s="273" t="s">
        <v>2</v>
      </c>
      <c r="E103" s="319">
        <v>1458725.0280463381</v>
      </c>
      <c r="F103" s="346">
        <v>833416.95804633806</v>
      </c>
      <c r="G103" s="271">
        <v>33285.15</v>
      </c>
      <c r="H103" s="269">
        <f t="shared" si="20"/>
        <v>1425439.8780463382</v>
      </c>
      <c r="I103" s="366"/>
      <c r="J103" s="289" t="s">
        <v>1752</v>
      </c>
      <c r="K103" s="266">
        <f t="shared" si="21"/>
        <v>666733.56643707049</v>
      </c>
      <c r="L103" s="265">
        <f t="shared" si="22"/>
        <v>1818761.1539223562</v>
      </c>
      <c r="M103" s="265">
        <f t="shared" si="23"/>
        <v>1785476.0039223563</v>
      </c>
      <c r="N103" s="265">
        <f t="shared" si="24"/>
        <v>33285.15</v>
      </c>
    </row>
    <row r="104" spans="1:14" s="261" customFormat="1" ht="15.6" customHeight="1" outlineLevel="1">
      <c r="A104" s="322" t="s">
        <v>1487</v>
      </c>
      <c r="B104" s="373" t="s">
        <v>1475</v>
      </c>
      <c r="C104" s="274"/>
      <c r="D104" s="273" t="s">
        <v>2</v>
      </c>
      <c r="E104" s="319">
        <v>1870875.8025834174</v>
      </c>
      <c r="F104" s="346">
        <v>1134631.8825834177</v>
      </c>
      <c r="G104" s="271">
        <v>33285.15</v>
      </c>
      <c r="H104" s="269">
        <f t="shared" si="20"/>
        <v>1837590.6525834175</v>
      </c>
      <c r="I104" s="366"/>
      <c r="J104" s="289" t="s">
        <v>1752</v>
      </c>
      <c r="K104" s="266">
        <f t="shared" si="21"/>
        <v>907705.5060667342</v>
      </c>
      <c r="L104" s="265">
        <f t="shared" si="22"/>
        <v>2361036.7758594537</v>
      </c>
      <c r="M104" s="265">
        <f t="shared" si="23"/>
        <v>2327751.6258594538</v>
      </c>
      <c r="N104" s="265">
        <f t="shared" si="24"/>
        <v>33285.15</v>
      </c>
    </row>
    <row r="105" spans="1:14" s="261" customFormat="1" ht="15.6" customHeight="1" outlineLevel="1">
      <c r="A105" s="322" t="s">
        <v>1488</v>
      </c>
      <c r="B105" s="373" t="s">
        <v>1476</v>
      </c>
      <c r="C105" s="274"/>
      <c r="D105" s="273" t="s">
        <v>2</v>
      </c>
      <c r="E105" s="319">
        <v>2270097.9621497481</v>
      </c>
      <c r="F105" s="346">
        <v>1413411.8521497482</v>
      </c>
      <c r="G105" s="271">
        <v>33285.15</v>
      </c>
      <c r="H105" s="269">
        <f t="shared" si="20"/>
        <v>2236812.8121497482</v>
      </c>
      <c r="I105" s="366"/>
      <c r="J105" s="289" t="s">
        <v>1752</v>
      </c>
      <c r="K105" s="266">
        <f t="shared" si="21"/>
        <v>1130729.4817197986</v>
      </c>
      <c r="L105" s="265">
        <f t="shared" si="22"/>
        <v>2880691.8822784396</v>
      </c>
      <c r="M105" s="265">
        <f t="shared" si="23"/>
        <v>2847406.7322784397</v>
      </c>
      <c r="N105" s="265">
        <f t="shared" si="24"/>
        <v>33285.15</v>
      </c>
    </row>
    <row r="106" spans="1:14" s="261" customFormat="1" ht="15.6" customHeight="1" outlineLevel="1">
      <c r="A106" s="322" t="s">
        <v>1489</v>
      </c>
      <c r="B106" s="373" t="s">
        <v>1477</v>
      </c>
      <c r="C106" s="274"/>
      <c r="D106" s="273" t="s">
        <v>2</v>
      </c>
      <c r="E106" s="319">
        <v>2735793.4483436523</v>
      </c>
      <c r="F106" s="346">
        <v>1879107.3383436527</v>
      </c>
      <c r="G106" s="271">
        <v>33285.15</v>
      </c>
      <c r="H106" s="269">
        <f t="shared" si="20"/>
        <v>2702508.2983436524</v>
      </c>
      <c r="I106" s="366"/>
      <c r="J106" s="289" t="s">
        <v>1752</v>
      </c>
      <c r="K106" s="266">
        <f t="shared" si="21"/>
        <v>1503285.8706749221</v>
      </c>
      <c r="L106" s="265">
        <f t="shared" si="22"/>
        <v>3547567.8185081105</v>
      </c>
      <c r="M106" s="265">
        <f t="shared" si="23"/>
        <v>3514282.6685081106</v>
      </c>
      <c r="N106" s="265">
        <f t="shared" si="24"/>
        <v>33285.15</v>
      </c>
    </row>
    <row r="107" spans="1:14" s="261" customFormat="1" ht="15.6" customHeight="1" outlineLevel="1">
      <c r="A107" s="322" t="s">
        <v>1490</v>
      </c>
      <c r="B107" s="373" t="s">
        <v>1478</v>
      </c>
      <c r="C107" s="274"/>
      <c r="D107" s="273" t="s">
        <v>2</v>
      </c>
      <c r="E107" s="319">
        <v>457033.24</v>
      </c>
      <c r="F107" s="346">
        <v>256952.78</v>
      </c>
      <c r="G107" s="271">
        <v>33285.15</v>
      </c>
      <c r="H107" s="269">
        <f t="shared" si="20"/>
        <v>423748.08999999997</v>
      </c>
      <c r="I107" s="366"/>
      <c r="J107" s="289" t="s">
        <v>1752</v>
      </c>
      <c r="K107" s="266">
        <f t="shared" si="21"/>
        <v>205562.22400000002</v>
      </c>
      <c r="L107" s="265">
        <f t="shared" si="22"/>
        <v>568036.84095999994</v>
      </c>
      <c r="M107" s="265">
        <f t="shared" si="23"/>
        <v>534751.69095999992</v>
      </c>
      <c r="N107" s="265">
        <f t="shared" si="24"/>
        <v>33285.15</v>
      </c>
    </row>
    <row r="108" spans="1:14" s="261" customFormat="1" ht="15.6" customHeight="1" outlineLevel="1">
      <c r="A108" s="322" t="s">
        <v>1491</v>
      </c>
      <c r="B108" s="373" t="s">
        <v>1479</v>
      </c>
      <c r="C108" s="274"/>
      <c r="D108" s="273" t="s">
        <v>2</v>
      </c>
      <c r="E108" s="319">
        <v>743935.4800000001</v>
      </c>
      <c r="F108" s="346">
        <v>501713.83</v>
      </c>
      <c r="G108" s="271">
        <v>33285.15</v>
      </c>
      <c r="H108" s="269">
        <f t="shared" si="20"/>
        <v>710650.33000000007</v>
      </c>
      <c r="I108" s="366"/>
      <c r="J108" s="289" t="s">
        <v>1752</v>
      </c>
      <c r="K108" s="266">
        <f t="shared" si="21"/>
        <v>401371.06400000001</v>
      </c>
      <c r="L108" s="265">
        <f t="shared" si="22"/>
        <v>960675.85456000012</v>
      </c>
      <c r="M108" s="265">
        <f t="shared" si="23"/>
        <v>927390.7045600001</v>
      </c>
      <c r="N108" s="265">
        <f t="shared" si="24"/>
        <v>33285.15</v>
      </c>
    </row>
    <row r="109" spans="1:14" s="261" customFormat="1" ht="273" customHeight="1" outlineLevel="1">
      <c r="A109" s="372" t="s">
        <v>39</v>
      </c>
      <c r="B109" s="370" t="s">
        <v>23</v>
      </c>
      <c r="C109" s="355" t="s">
        <v>1443</v>
      </c>
      <c r="D109" s="332"/>
      <c r="E109" s="363"/>
      <c r="F109" s="363"/>
      <c r="G109" s="328"/>
      <c r="H109" s="328"/>
      <c r="I109" s="367" t="s">
        <v>1215</v>
      </c>
      <c r="J109" s="277"/>
      <c r="K109" s="276"/>
      <c r="L109" s="276"/>
      <c r="M109" s="276"/>
      <c r="N109" s="276"/>
    </row>
    <row r="110" spans="1:14" s="261" customFormat="1" ht="15.6" customHeight="1" outlineLevel="1">
      <c r="A110" s="275" t="s">
        <v>40</v>
      </c>
      <c r="B110" s="352" t="s">
        <v>1459</v>
      </c>
      <c r="C110" s="274"/>
      <c r="D110" s="273" t="s">
        <v>2</v>
      </c>
      <c r="E110" s="319">
        <v>426354.65987491346</v>
      </c>
      <c r="F110" s="346">
        <v>53132.87987491348</v>
      </c>
      <c r="G110" s="271">
        <v>117386.04</v>
      </c>
      <c r="H110" s="269">
        <f t="shared" ref="H110:H130" si="26">E110-G110</f>
        <v>308968.61987491348</v>
      </c>
      <c r="I110" s="366"/>
      <c r="J110" s="289" t="s">
        <v>1752</v>
      </c>
      <c r="K110" s="266">
        <f t="shared" ref="K110:K130" si="27">F110*0.8</f>
        <v>42506.30389993079</v>
      </c>
      <c r="L110" s="265">
        <f t="shared" ref="L110:L130" si="28">E110+(L$6-1)*K110</f>
        <v>449308.06398087606</v>
      </c>
      <c r="M110" s="265">
        <f t="shared" ref="M110:M130" si="29">L110-N110</f>
        <v>331922.02398087608</v>
      </c>
      <c r="N110" s="265">
        <f t="shared" ref="N110:N130" si="30">G110</f>
        <v>117386.04</v>
      </c>
    </row>
    <row r="111" spans="1:14" s="261" customFormat="1" ht="15.6" customHeight="1" outlineLevel="1">
      <c r="A111" s="275" t="s">
        <v>41</v>
      </c>
      <c r="B111" s="352" t="s">
        <v>1460</v>
      </c>
      <c r="C111" s="274"/>
      <c r="D111" s="273" t="s">
        <v>2</v>
      </c>
      <c r="E111" s="319">
        <v>475788.42960068939</v>
      </c>
      <c r="F111" s="346">
        <v>78203.539600689357</v>
      </c>
      <c r="G111" s="271">
        <v>117386.04</v>
      </c>
      <c r="H111" s="269">
        <f t="shared" si="26"/>
        <v>358402.38960068941</v>
      </c>
      <c r="I111" s="366"/>
      <c r="J111" s="289" t="s">
        <v>1752</v>
      </c>
      <c r="K111" s="266">
        <f t="shared" si="27"/>
        <v>62562.831680551491</v>
      </c>
      <c r="L111" s="265">
        <f t="shared" si="28"/>
        <v>509572.35870818718</v>
      </c>
      <c r="M111" s="265">
        <f t="shared" si="29"/>
        <v>392186.3187081872</v>
      </c>
      <c r="N111" s="265">
        <f t="shared" si="30"/>
        <v>117386.04</v>
      </c>
    </row>
    <row r="112" spans="1:14" s="261" customFormat="1" ht="15.6" customHeight="1" outlineLevel="1">
      <c r="A112" s="275" t="s">
        <v>42</v>
      </c>
      <c r="B112" s="352" t="s">
        <v>1461</v>
      </c>
      <c r="C112" s="274"/>
      <c r="D112" s="273" t="s">
        <v>2</v>
      </c>
      <c r="E112" s="319">
        <v>521881.04925038223</v>
      </c>
      <c r="F112" s="346">
        <v>99933.049250382246</v>
      </c>
      <c r="G112" s="271">
        <v>117386.04</v>
      </c>
      <c r="H112" s="269">
        <f t="shared" si="26"/>
        <v>404495.00925038225</v>
      </c>
      <c r="I112" s="366"/>
      <c r="J112" s="289" t="s">
        <v>1752</v>
      </c>
      <c r="K112" s="266">
        <f t="shared" si="27"/>
        <v>79946.439400305797</v>
      </c>
      <c r="L112" s="265">
        <f t="shared" si="28"/>
        <v>565052.12652654736</v>
      </c>
      <c r="M112" s="265">
        <f t="shared" si="29"/>
        <v>447666.08652654738</v>
      </c>
      <c r="N112" s="265">
        <f t="shared" si="30"/>
        <v>117386.04</v>
      </c>
    </row>
    <row r="113" spans="1:14" s="261" customFormat="1" ht="15.6" customHeight="1" outlineLevel="1">
      <c r="A113" s="275" t="s">
        <v>518</v>
      </c>
      <c r="B113" s="352" t="s">
        <v>1462</v>
      </c>
      <c r="C113" s="274"/>
      <c r="D113" s="273" t="s">
        <v>2</v>
      </c>
      <c r="E113" s="319">
        <v>612694.88037941663</v>
      </c>
      <c r="F113" s="346">
        <v>142020.66037941669</v>
      </c>
      <c r="G113" s="271">
        <v>117386.04</v>
      </c>
      <c r="H113" s="269">
        <f t="shared" si="26"/>
        <v>495308.84037941665</v>
      </c>
      <c r="I113" s="366"/>
      <c r="J113" s="289" t="s">
        <v>1752</v>
      </c>
      <c r="K113" s="266">
        <f t="shared" si="27"/>
        <v>113616.52830353336</v>
      </c>
      <c r="L113" s="265">
        <f t="shared" si="28"/>
        <v>674047.80566332466</v>
      </c>
      <c r="M113" s="265">
        <f t="shared" si="29"/>
        <v>556661.76566332462</v>
      </c>
      <c r="N113" s="265">
        <f t="shared" si="30"/>
        <v>117386.04</v>
      </c>
    </row>
    <row r="114" spans="1:14" s="261" customFormat="1" ht="15.6" customHeight="1" outlineLevel="1">
      <c r="A114" s="275" t="s">
        <v>519</v>
      </c>
      <c r="B114" s="352" t="s">
        <v>1463</v>
      </c>
      <c r="C114" s="274"/>
      <c r="D114" s="273" t="s">
        <v>2</v>
      </c>
      <c r="E114" s="319">
        <v>706390.38479649357</v>
      </c>
      <c r="F114" s="346">
        <v>254088.28479649351</v>
      </c>
      <c r="G114" s="271">
        <v>117386.04</v>
      </c>
      <c r="H114" s="269">
        <f t="shared" si="26"/>
        <v>589004.34479649353</v>
      </c>
      <c r="I114" s="366"/>
      <c r="J114" s="289" t="s">
        <v>1752</v>
      </c>
      <c r="K114" s="266">
        <f t="shared" si="27"/>
        <v>203270.62783719483</v>
      </c>
      <c r="L114" s="265">
        <f t="shared" si="28"/>
        <v>816156.52382857876</v>
      </c>
      <c r="M114" s="265">
        <f t="shared" si="29"/>
        <v>698770.48382857873</v>
      </c>
      <c r="N114" s="265">
        <f t="shared" si="30"/>
        <v>117386.04</v>
      </c>
    </row>
    <row r="115" spans="1:14" s="261" customFormat="1" ht="15.6" customHeight="1" outlineLevel="1">
      <c r="A115" s="275" t="s">
        <v>520</v>
      </c>
      <c r="B115" s="352" t="s">
        <v>1464</v>
      </c>
      <c r="C115" s="274"/>
      <c r="D115" s="273" t="s">
        <v>2</v>
      </c>
      <c r="E115" s="319">
        <v>1085692.606239263</v>
      </c>
      <c r="F115" s="346">
        <v>423509.92623926298</v>
      </c>
      <c r="G115" s="271">
        <v>117386.04</v>
      </c>
      <c r="H115" s="269">
        <f t="shared" si="26"/>
        <v>968306.56623926293</v>
      </c>
      <c r="I115" s="366"/>
      <c r="J115" s="289" t="s">
        <v>1752</v>
      </c>
      <c r="K115" s="266">
        <f t="shared" si="27"/>
        <v>338807.9409914104</v>
      </c>
      <c r="L115" s="265">
        <f t="shared" si="28"/>
        <v>1268648.8943746246</v>
      </c>
      <c r="M115" s="265">
        <f t="shared" si="29"/>
        <v>1151262.8543746246</v>
      </c>
      <c r="N115" s="265">
        <f t="shared" si="30"/>
        <v>117386.04</v>
      </c>
    </row>
    <row r="116" spans="1:14" s="261" customFormat="1" ht="15.6" customHeight="1" outlineLevel="1">
      <c r="A116" s="275" t="s">
        <v>521</v>
      </c>
      <c r="B116" s="352" t="s">
        <v>1465</v>
      </c>
      <c r="C116" s="274"/>
      <c r="D116" s="273" t="s">
        <v>2</v>
      </c>
      <c r="E116" s="319">
        <v>1573364.3599510184</v>
      </c>
      <c r="F116" s="346">
        <v>668512.63995101838</v>
      </c>
      <c r="G116" s="271">
        <v>117386.04</v>
      </c>
      <c r="H116" s="269">
        <f t="shared" si="26"/>
        <v>1455978.3199510183</v>
      </c>
      <c r="I116" s="366"/>
      <c r="J116" s="289" t="s">
        <v>1752</v>
      </c>
      <c r="K116" s="266">
        <f t="shared" si="27"/>
        <v>534810.11196081468</v>
      </c>
      <c r="L116" s="265">
        <f t="shared" si="28"/>
        <v>1862161.8204098584</v>
      </c>
      <c r="M116" s="265">
        <f t="shared" si="29"/>
        <v>1744775.7804098583</v>
      </c>
      <c r="N116" s="265">
        <f t="shared" si="30"/>
        <v>117386.04</v>
      </c>
    </row>
    <row r="117" spans="1:14" s="261" customFormat="1" ht="15.6" customHeight="1" outlineLevel="1">
      <c r="A117" s="275" t="s">
        <v>522</v>
      </c>
      <c r="B117" s="352" t="s">
        <v>1466</v>
      </c>
      <c r="C117" s="274"/>
      <c r="D117" s="273" t="s">
        <v>2</v>
      </c>
      <c r="E117" s="319">
        <v>1930760.2673334805</v>
      </c>
      <c r="F117" s="346">
        <v>854797.84733348072</v>
      </c>
      <c r="G117" s="271">
        <v>117386.04</v>
      </c>
      <c r="H117" s="269">
        <f t="shared" si="26"/>
        <v>1813374.2273334805</v>
      </c>
      <c r="I117" s="366"/>
      <c r="J117" s="289" t="s">
        <v>1752</v>
      </c>
      <c r="K117" s="266">
        <f t="shared" si="27"/>
        <v>683838.2778667846</v>
      </c>
      <c r="L117" s="265">
        <f t="shared" si="28"/>
        <v>2300032.9373815442</v>
      </c>
      <c r="M117" s="265">
        <f t="shared" si="29"/>
        <v>2182646.8973815441</v>
      </c>
      <c r="N117" s="265">
        <f t="shared" si="30"/>
        <v>117386.04</v>
      </c>
    </row>
    <row r="118" spans="1:14" s="261" customFormat="1" ht="15.6" customHeight="1" outlineLevel="1">
      <c r="A118" s="275" t="s">
        <v>523</v>
      </c>
      <c r="B118" s="352" t="s">
        <v>1467</v>
      </c>
      <c r="C118" s="274"/>
      <c r="D118" s="273" t="s">
        <v>2</v>
      </c>
      <c r="E118" s="319">
        <v>2540983.7848184966</v>
      </c>
      <c r="F118" s="346">
        <v>1285083.764818497</v>
      </c>
      <c r="G118" s="271">
        <v>117386.04</v>
      </c>
      <c r="H118" s="269">
        <f t="shared" si="26"/>
        <v>2423597.7448184965</v>
      </c>
      <c r="I118" s="366"/>
      <c r="J118" s="289" t="s">
        <v>1752</v>
      </c>
      <c r="K118" s="266">
        <f t="shared" si="27"/>
        <v>1028067.0118547976</v>
      </c>
      <c r="L118" s="265">
        <f t="shared" si="28"/>
        <v>3096139.9712200873</v>
      </c>
      <c r="M118" s="265">
        <f t="shared" si="29"/>
        <v>2978753.9312200872</v>
      </c>
      <c r="N118" s="265">
        <f t="shared" si="30"/>
        <v>117386.04</v>
      </c>
    </row>
    <row r="119" spans="1:14" s="261" customFormat="1" ht="15.6" customHeight="1" outlineLevel="1">
      <c r="A119" s="275" t="s">
        <v>1492</v>
      </c>
      <c r="B119" s="352" t="s">
        <v>1468</v>
      </c>
      <c r="C119" s="274"/>
      <c r="D119" s="273" t="s">
        <v>2</v>
      </c>
      <c r="E119" s="319">
        <v>439631.15845650417</v>
      </c>
      <c r="F119" s="346">
        <v>66409.378456504186</v>
      </c>
      <c r="G119" s="271">
        <v>117386.04</v>
      </c>
      <c r="H119" s="269">
        <f t="shared" si="26"/>
        <v>322245.11845650419</v>
      </c>
      <c r="I119" s="366"/>
      <c r="J119" s="289" t="s">
        <v>1752</v>
      </c>
      <c r="K119" s="266">
        <f t="shared" si="27"/>
        <v>53127.502765203353</v>
      </c>
      <c r="L119" s="265">
        <f t="shared" si="28"/>
        <v>468320.009949714</v>
      </c>
      <c r="M119" s="265">
        <f t="shared" si="29"/>
        <v>350933.96994971402</v>
      </c>
      <c r="N119" s="265">
        <f t="shared" si="30"/>
        <v>117386.04</v>
      </c>
    </row>
    <row r="120" spans="1:14" s="261" customFormat="1" ht="15.6" customHeight="1" outlineLevel="1">
      <c r="A120" s="275" t="s">
        <v>1493</v>
      </c>
      <c r="B120" s="352" t="s">
        <v>1469</v>
      </c>
      <c r="C120" s="274"/>
      <c r="D120" s="273" t="s">
        <v>2</v>
      </c>
      <c r="E120" s="319">
        <v>498866.33211666922</v>
      </c>
      <c r="F120" s="346">
        <v>101281.4421166692</v>
      </c>
      <c r="G120" s="271">
        <v>117386.04</v>
      </c>
      <c r="H120" s="269">
        <f t="shared" si="26"/>
        <v>381480.29211666924</v>
      </c>
      <c r="I120" s="366"/>
      <c r="J120" s="289" t="s">
        <v>1752</v>
      </c>
      <c r="K120" s="266">
        <f t="shared" si="27"/>
        <v>81025.153693335364</v>
      </c>
      <c r="L120" s="265">
        <f t="shared" si="28"/>
        <v>542619.91511107027</v>
      </c>
      <c r="M120" s="265">
        <f t="shared" si="29"/>
        <v>425233.87511107029</v>
      </c>
      <c r="N120" s="265">
        <f t="shared" si="30"/>
        <v>117386.04</v>
      </c>
    </row>
    <row r="121" spans="1:14" s="261" customFormat="1" ht="15.6" customHeight="1" outlineLevel="1">
      <c r="A121" s="275" t="s">
        <v>1494</v>
      </c>
      <c r="B121" s="352" t="s">
        <v>1470</v>
      </c>
      <c r="C121" s="274"/>
      <c r="D121" s="273" t="s">
        <v>2</v>
      </c>
      <c r="E121" s="319">
        <v>556536.82498333801</v>
      </c>
      <c r="F121" s="346">
        <v>134588.82498333804</v>
      </c>
      <c r="G121" s="271">
        <v>117386.04</v>
      </c>
      <c r="H121" s="269">
        <f t="shared" si="26"/>
        <v>439150.78498333803</v>
      </c>
      <c r="I121" s="366"/>
      <c r="J121" s="289" t="s">
        <v>1752</v>
      </c>
      <c r="K121" s="266">
        <f t="shared" si="27"/>
        <v>107671.05998667044</v>
      </c>
      <c r="L121" s="265">
        <f t="shared" si="28"/>
        <v>614679.19737614004</v>
      </c>
      <c r="M121" s="265">
        <f t="shared" si="29"/>
        <v>497293.15737614007</v>
      </c>
      <c r="N121" s="265">
        <f t="shared" si="30"/>
        <v>117386.04</v>
      </c>
    </row>
    <row r="122" spans="1:14" s="261" customFormat="1" ht="15.6" customHeight="1" outlineLevel="1">
      <c r="A122" s="275" t="s">
        <v>1495</v>
      </c>
      <c r="B122" s="352" t="s">
        <v>1471</v>
      </c>
      <c r="C122" s="274"/>
      <c r="D122" s="273" t="s">
        <v>2</v>
      </c>
      <c r="E122" s="319">
        <v>670078.36468031304</v>
      </c>
      <c r="F122" s="346">
        <v>199404.14468031301</v>
      </c>
      <c r="G122" s="271">
        <v>117386.04</v>
      </c>
      <c r="H122" s="269">
        <f t="shared" si="26"/>
        <v>552692.324680313</v>
      </c>
      <c r="I122" s="366"/>
      <c r="J122" s="289" t="s">
        <v>1752</v>
      </c>
      <c r="K122" s="266">
        <f t="shared" si="27"/>
        <v>159523.31574425043</v>
      </c>
      <c r="L122" s="265">
        <f t="shared" si="28"/>
        <v>756220.95518220821</v>
      </c>
      <c r="M122" s="265">
        <f t="shared" si="29"/>
        <v>638834.91518220818</v>
      </c>
      <c r="N122" s="265">
        <f t="shared" si="30"/>
        <v>117386.04</v>
      </c>
    </row>
    <row r="123" spans="1:14" s="261" customFormat="1" ht="15.6" customHeight="1" outlineLevel="1">
      <c r="A123" s="275" t="s">
        <v>1496</v>
      </c>
      <c r="B123" s="352" t="s">
        <v>1472</v>
      </c>
      <c r="C123" s="274"/>
      <c r="D123" s="273" t="s">
        <v>2</v>
      </c>
      <c r="E123" s="319">
        <v>822548.13215642446</v>
      </c>
      <c r="F123" s="346">
        <v>370246.03215642442</v>
      </c>
      <c r="G123" s="271">
        <v>117386.04</v>
      </c>
      <c r="H123" s="269">
        <f t="shared" si="26"/>
        <v>705162.09215642442</v>
      </c>
      <c r="I123" s="366"/>
      <c r="J123" s="289" t="s">
        <v>1752</v>
      </c>
      <c r="K123" s="266">
        <f t="shared" si="27"/>
        <v>296196.82572513953</v>
      </c>
      <c r="L123" s="265">
        <f t="shared" si="28"/>
        <v>982494.41804799985</v>
      </c>
      <c r="M123" s="265">
        <f t="shared" si="29"/>
        <v>865108.37804799981</v>
      </c>
      <c r="N123" s="265">
        <f t="shared" si="30"/>
        <v>117386.04</v>
      </c>
    </row>
    <row r="124" spans="1:14" s="261" customFormat="1" ht="15.6" customHeight="1" outlineLevel="1">
      <c r="A124" s="275" t="s">
        <v>1497</v>
      </c>
      <c r="B124" s="352" t="s">
        <v>1473</v>
      </c>
      <c r="C124" s="274"/>
      <c r="D124" s="273" t="s">
        <v>2</v>
      </c>
      <c r="E124" s="319">
        <v>1339247.7621965387</v>
      </c>
      <c r="F124" s="346">
        <v>677065.0821965388</v>
      </c>
      <c r="G124" s="271">
        <v>117386.04</v>
      </c>
      <c r="H124" s="269">
        <f t="shared" si="26"/>
        <v>1221861.7221965387</v>
      </c>
      <c r="I124" s="366"/>
      <c r="J124" s="289" t="s">
        <v>1752</v>
      </c>
      <c r="K124" s="266">
        <f t="shared" si="27"/>
        <v>541652.06575723109</v>
      </c>
      <c r="L124" s="265">
        <f t="shared" si="28"/>
        <v>1631739.8777054437</v>
      </c>
      <c r="M124" s="265">
        <f t="shared" si="29"/>
        <v>1514353.8377054436</v>
      </c>
      <c r="N124" s="265">
        <f t="shared" si="30"/>
        <v>117386.04</v>
      </c>
    </row>
    <row r="125" spans="1:14" s="261" customFormat="1" ht="15.6" customHeight="1" outlineLevel="1">
      <c r="A125" s="275" t="s">
        <v>1498</v>
      </c>
      <c r="B125" s="352" t="s">
        <v>1474</v>
      </c>
      <c r="C125" s="274"/>
      <c r="D125" s="273" t="s">
        <v>2</v>
      </c>
      <c r="E125" s="319">
        <v>1885228.7418454876</v>
      </c>
      <c r="F125" s="346">
        <v>980377.02184548776</v>
      </c>
      <c r="G125" s="271">
        <v>117386.04</v>
      </c>
      <c r="H125" s="269">
        <f t="shared" si="26"/>
        <v>1767842.7018454876</v>
      </c>
      <c r="I125" s="366"/>
      <c r="J125" s="289" t="s">
        <v>1752</v>
      </c>
      <c r="K125" s="266">
        <f t="shared" si="27"/>
        <v>784301.61747639021</v>
      </c>
      <c r="L125" s="265">
        <f t="shared" si="28"/>
        <v>2308751.6152827386</v>
      </c>
      <c r="M125" s="265">
        <f t="shared" si="29"/>
        <v>2191365.5752827385</v>
      </c>
      <c r="N125" s="265">
        <f t="shared" si="30"/>
        <v>117386.04</v>
      </c>
    </row>
    <row r="126" spans="1:14" s="261" customFormat="1" ht="15.6" customHeight="1" outlineLevel="1">
      <c r="A126" s="275" t="s">
        <v>1499</v>
      </c>
      <c r="B126" s="352" t="s">
        <v>1475</v>
      </c>
      <c r="C126" s="274"/>
      <c r="D126" s="273" t="s">
        <v>2</v>
      </c>
      <c r="E126" s="319">
        <v>2465611.969402344</v>
      </c>
      <c r="F126" s="346">
        <v>1389649.549402344</v>
      </c>
      <c r="G126" s="271">
        <v>117386.04</v>
      </c>
      <c r="H126" s="269">
        <f t="shared" si="26"/>
        <v>2348225.9294023439</v>
      </c>
      <c r="I126" s="366"/>
      <c r="J126" s="289" t="s">
        <v>1752</v>
      </c>
      <c r="K126" s="266">
        <f t="shared" si="27"/>
        <v>1111719.6395218752</v>
      </c>
      <c r="L126" s="265">
        <f t="shared" si="28"/>
        <v>3065940.5747441566</v>
      </c>
      <c r="M126" s="265">
        <f t="shared" si="29"/>
        <v>2948554.5347441565</v>
      </c>
      <c r="N126" s="265">
        <f t="shared" si="30"/>
        <v>117386.04</v>
      </c>
    </row>
    <row r="127" spans="1:14" s="261" customFormat="1" ht="15.6" customHeight="1" outlineLevel="1">
      <c r="A127" s="275" t="s">
        <v>1500</v>
      </c>
      <c r="B127" s="352" t="s">
        <v>1476</v>
      </c>
      <c r="C127" s="274"/>
      <c r="D127" s="273" t="s">
        <v>2</v>
      </c>
      <c r="E127" s="319">
        <v>2985403.0783548737</v>
      </c>
      <c r="F127" s="346">
        <v>1729503.0583548744</v>
      </c>
      <c r="G127" s="271">
        <v>117386.04</v>
      </c>
      <c r="H127" s="269">
        <f t="shared" si="26"/>
        <v>2868017.0383548737</v>
      </c>
      <c r="I127" s="366"/>
      <c r="J127" s="289" t="s">
        <v>1752</v>
      </c>
      <c r="K127" s="266">
        <f t="shared" si="27"/>
        <v>1383602.4466838995</v>
      </c>
      <c r="L127" s="265">
        <f t="shared" si="28"/>
        <v>3732548.3995641796</v>
      </c>
      <c r="M127" s="265">
        <f t="shared" si="29"/>
        <v>3615162.3595641796</v>
      </c>
      <c r="N127" s="265">
        <f t="shared" si="30"/>
        <v>117386.04</v>
      </c>
    </row>
    <row r="128" spans="1:14" s="261" customFormat="1" ht="15.6" customHeight="1" outlineLevel="1">
      <c r="A128" s="275" t="s">
        <v>1501</v>
      </c>
      <c r="B128" s="352" t="s">
        <v>1477</v>
      </c>
      <c r="C128" s="274"/>
      <c r="D128" s="273" t="s">
        <v>2</v>
      </c>
      <c r="E128" s="319">
        <v>3331303.3108978947</v>
      </c>
      <c r="F128" s="346">
        <v>2075403.2908978951</v>
      </c>
      <c r="G128" s="271">
        <v>117386.04</v>
      </c>
      <c r="H128" s="269">
        <f t="shared" si="26"/>
        <v>3213917.2708978946</v>
      </c>
      <c r="I128" s="366"/>
      <c r="J128" s="289" t="s">
        <v>1752</v>
      </c>
      <c r="K128" s="266">
        <f t="shared" si="27"/>
        <v>1660322.6327183163</v>
      </c>
      <c r="L128" s="265">
        <f t="shared" si="28"/>
        <v>4227877.5325657856</v>
      </c>
      <c r="M128" s="265">
        <f t="shared" si="29"/>
        <v>4110491.4925657855</v>
      </c>
      <c r="N128" s="265">
        <f t="shared" si="30"/>
        <v>117386.04</v>
      </c>
    </row>
    <row r="129" spans="1:14" s="261" customFormat="1" ht="15.6" customHeight="1" outlineLevel="1">
      <c r="A129" s="275" t="s">
        <v>1502</v>
      </c>
      <c r="B129" s="352" t="s">
        <v>1478</v>
      </c>
      <c r="C129" s="274"/>
      <c r="D129" s="273" t="s">
        <v>2</v>
      </c>
      <c r="E129" s="319">
        <v>727627</v>
      </c>
      <c r="F129" s="346">
        <v>256952.78</v>
      </c>
      <c r="G129" s="271">
        <v>117386.04</v>
      </c>
      <c r="H129" s="269">
        <f t="shared" si="26"/>
        <v>610240.96</v>
      </c>
      <c r="I129" s="366"/>
      <c r="J129" s="289" t="s">
        <v>1752</v>
      </c>
      <c r="K129" s="266">
        <f t="shared" si="27"/>
        <v>205562.22400000002</v>
      </c>
      <c r="L129" s="265">
        <f t="shared" si="28"/>
        <v>838630.60095999995</v>
      </c>
      <c r="M129" s="265">
        <f t="shared" si="29"/>
        <v>721244.56095999992</v>
      </c>
      <c r="N129" s="265">
        <f t="shared" si="30"/>
        <v>117386.04</v>
      </c>
    </row>
    <row r="130" spans="1:14" s="261" customFormat="1" ht="15.6" customHeight="1" outlineLevel="1">
      <c r="A130" s="275" t="s">
        <v>1503</v>
      </c>
      <c r="B130" s="352" t="s">
        <v>1479</v>
      </c>
      <c r="C130" s="274"/>
      <c r="D130" s="273" t="s">
        <v>2</v>
      </c>
      <c r="E130" s="319">
        <v>954015.93000000017</v>
      </c>
      <c r="F130" s="346">
        <v>501713.83</v>
      </c>
      <c r="G130" s="271">
        <v>117386.04</v>
      </c>
      <c r="H130" s="269">
        <f t="shared" si="26"/>
        <v>836629.89000000013</v>
      </c>
      <c r="I130" s="366"/>
      <c r="J130" s="289" t="s">
        <v>1752</v>
      </c>
      <c r="K130" s="266">
        <f t="shared" si="27"/>
        <v>401371.06400000001</v>
      </c>
      <c r="L130" s="265">
        <f t="shared" si="28"/>
        <v>1170756.3045600001</v>
      </c>
      <c r="M130" s="265">
        <f t="shared" si="29"/>
        <v>1053370.26456</v>
      </c>
      <c r="N130" s="265">
        <f t="shared" si="30"/>
        <v>117386.04</v>
      </c>
    </row>
    <row r="131" spans="1:14" s="261" customFormat="1" ht="228" customHeight="1" outlineLevel="1">
      <c r="A131" s="371" t="s">
        <v>43</v>
      </c>
      <c r="B131" s="370" t="s">
        <v>22</v>
      </c>
      <c r="C131" s="355" t="s">
        <v>1444</v>
      </c>
      <c r="D131" s="332"/>
      <c r="E131" s="369"/>
      <c r="F131" s="369"/>
      <c r="G131" s="368"/>
      <c r="H131" s="368"/>
      <c r="I131" s="367" t="s">
        <v>1214</v>
      </c>
      <c r="J131" s="277"/>
      <c r="K131" s="276"/>
      <c r="L131" s="276"/>
      <c r="M131" s="276"/>
      <c r="N131" s="276"/>
    </row>
    <row r="132" spans="1:14" s="261" customFormat="1" ht="15.6" customHeight="1" outlineLevel="1">
      <c r="A132" s="275" t="s">
        <v>729</v>
      </c>
      <c r="B132" s="352" t="s">
        <v>1459</v>
      </c>
      <c r="C132" s="274"/>
      <c r="D132" s="273" t="s">
        <v>2</v>
      </c>
      <c r="E132" s="319">
        <v>256128.08987491348</v>
      </c>
      <c r="F132" s="346">
        <v>53132.87987491348</v>
      </c>
      <c r="G132" s="271">
        <v>51576.23</v>
      </c>
      <c r="H132" s="269">
        <f t="shared" ref="H132:H152" si="31">E132-G132</f>
        <v>204551.85987491347</v>
      </c>
      <c r="I132" s="366"/>
      <c r="J132" s="289" t="s">
        <v>1752</v>
      </c>
      <c r="K132" s="266">
        <f t="shared" ref="K132:K152" si="32">F132*0.8</f>
        <v>42506.30389993079</v>
      </c>
      <c r="L132" s="265">
        <f t="shared" ref="L132:L152" si="33">E132+(L$6-1)*K132</f>
        <v>279081.49398087611</v>
      </c>
      <c r="M132" s="265">
        <f t="shared" ref="M132:M152" si="34">L132-N132</f>
        <v>227505.2639808761</v>
      </c>
      <c r="N132" s="265">
        <f t="shared" ref="N132:N152" si="35">G132</f>
        <v>51576.23</v>
      </c>
    </row>
    <row r="133" spans="1:14" s="261" customFormat="1" ht="15.6" customHeight="1" outlineLevel="1">
      <c r="A133" s="275" t="s">
        <v>730</v>
      </c>
      <c r="B133" s="352" t="s">
        <v>1460</v>
      </c>
      <c r="C133" s="274"/>
      <c r="D133" s="273" t="s">
        <v>2</v>
      </c>
      <c r="E133" s="319">
        <v>292857.25960068934</v>
      </c>
      <c r="F133" s="346">
        <v>78203.539600689357</v>
      </c>
      <c r="G133" s="271">
        <v>51576.23</v>
      </c>
      <c r="H133" s="269">
        <f t="shared" si="31"/>
        <v>241281.02960068933</v>
      </c>
      <c r="I133" s="366"/>
      <c r="J133" s="289" t="s">
        <v>1752</v>
      </c>
      <c r="K133" s="266">
        <f t="shared" si="32"/>
        <v>62562.831680551491</v>
      </c>
      <c r="L133" s="265">
        <f t="shared" si="33"/>
        <v>326641.18870818714</v>
      </c>
      <c r="M133" s="265">
        <f t="shared" si="34"/>
        <v>275064.95870818716</v>
      </c>
      <c r="N133" s="265">
        <f t="shared" si="35"/>
        <v>51576.23</v>
      </c>
    </row>
    <row r="134" spans="1:14" s="261" customFormat="1" ht="15.6" customHeight="1" outlineLevel="1">
      <c r="A134" s="275" t="s">
        <v>731</v>
      </c>
      <c r="B134" s="352" t="s">
        <v>1461</v>
      </c>
      <c r="C134" s="274"/>
      <c r="D134" s="273" t="s">
        <v>2</v>
      </c>
      <c r="E134" s="319">
        <v>326245.27925038221</v>
      </c>
      <c r="F134" s="346">
        <v>99933.049250382246</v>
      </c>
      <c r="G134" s="271">
        <v>51576.23</v>
      </c>
      <c r="H134" s="269">
        <f t="shared" si="31"/>
        <v>274669.04925038223</v>
      </c>
      <c r="I134" s="366"/>
      <c r="J134" s="289" t="s">
        <v>1752</v>
      </c>
      <c r="K134" s="266">
        <f t="shared" si="32"/>
        <v>79946.439400305797</v>
      </c>
      <c r="L134" s="265">
        <f t="shared" si="33"/>
        <v>369416.35652654734</v>
      </c>
      <c r="M134" s="265">
        <f t="shared" si="34"/>
        <v>317840.12652654736</v>
      </c>
      <c r="N134" s="265">
        <f t="shared" si="35"/>
        <v>51576.23</v>
      </c>
    </row>
    <row r="135" spans="1:14" s="261" customFormat="1" ht="15.6" customHeight="1" outlineLevel="1">
      <c r="A135" s="275" t="s">
        <v>733</v>
      </c>
      <c r="B135" s="352" t="s">
        <v>1462</v>
      </c>
      <c r="C135" s="274"/>
      <c r="D135" s="273" t="s">
        <v>2</v>
      </c>
      <c r="E135" s="319">
        <v>391649.92037941667</v>
      </c>
      <c r="F135" s="346">
        <v>142020.66037941669</v>
      </c>
      <c r="G135" s="271">
        <v>51576.23</v>
      </c>
      <c r="H135" s="269">
        <f t="shared" si="31"/>
        <v>340073.69037941669</v>
      </c>
      <c r="I135" s="366"/>
      <c r="J135" s="289" t="s">
        <v>1752</v>
      </c>
      <c r="K135" s="266">
        <f t="shared" si="32"/>
        <v>113616.52830353336</v>
      </c>
      <c r="L135" s="265">
        <f t="shared" si="33"/>
        <v>453002.8456633247</v>
      </c>
      <c r="M135" s="265">
        <f t="shared" si="34"/>
        <v>401426.61566332472</v>
      </c>
      <c r="N135" s="265">
        <f t="shared" si="35"/>
        <v>51576.23</v>
      </c>
    </row>
    <row r="136" spans="1:14" s="261" customFormat="1" ht="15.6" customHeight="1" outlineLevel="1">
      <c r="A136" s="275" t="s">
        <v>732</v>
      </c>
      <c r="B136" s="352" t="s">
        <v>1463</v>
      </c>
      <c r="C136" s="274"/>
      <c r="D136" s="273" t="s">
        <v>2</v>
      </c>
      <c r="E136" s="319">
        <v>518025.34479649353</v>
      </c>
      <c r="F136" s="346">
        <v>254088.28479649351</v>
      </c>
      <c r="G136" s="271">
        <v>51576.23</v>
      </c>
      <c r="H136" s="269">
        <f t="shared" si="31"/>
        <v>466449.11479649355</v>
      </c>
      <c r="I136" s="366"/>
      <c r="J136" s="289" t="s">
        <v>1752</v>
      </c>
      <c r="K136" s="266">
        <f t="shared" si="32"/>
        <v>203270.62783719483</v>
      </c>
      <c r="L136" s="265">
        <f t="shared" si="33"/>
        <v>627791.48382857873</v>
      </c>
      <c r="M136" s="265">
        <f t="shared" si="34"/>
        <v>576215.25382857875</v>
      </c>
      <c r="N136" s="265">
        <f t="shared" si="35"/>
        <v>51576.23</v>
      </c>
    </row>
    <row r="137" spans="1:14" s="261" customFormat="1" ht="15.6" customHeight="1" outlineLevel="1">
      <c r="A137" s="275" t="s">
        <v>734</v>
      </c>
      <c r="B137" s="352" t="s">
        <v>1464</v>
      </c>
      <c r="C137" s="274"/>
      <c r="D137" s="273" t="s">
        <v>2</v>
      </c>
      <c r="E137" s="319">
        <v>817147.36623926298</v>
      </c>
      <c r="F137" s="346">
        <v>423509.92623926298</v>
      </c>
      <c r="G137" s="271">
        <v>51576.23</v>
      </c>
      <c r="H137" s="269">
        <f t="shared" si="31"/>
        <v>765571.136239263</v>
      </c>
      <c r="I137" s="366"/>
      <c r="J137" s="289" t="s">
        <v>1752</v>
      </c>
      <c r="K137" s="266">
        <f t="shared" si="32"/>
        <v>338807.9409914104</v>
      </c>
      <c r="L137" s="265">
        <f t="shared" si="33"/>
        <v>1000103.6543746246</v>
      </c>
      <c r="M137" s="265">
        <f t="shared" si="34"/>
        <v>948527.42437462462</v>
      </c>
      <c r="N137" s="265">
        <f t="shared" si="35"/>
        <v>51576.23</v>
      </c>
    </row>
    <row r="138" spans="1:14" s="261" customFormat="1" ht="15.6" customHeight="1" outlineLevel="1">
      <c r="A138" s="275" t="s">
        <v>736</v>
      </c>
      <c r="B138" s="352" t="s">
        <v>1465</v>
      </c>
      <c r="C138" s="274"/>
      <c r="D138" s="273" t="s">
        <v>2</v>
      </c>
      <c r="E138" s="319">
        <v>1194720.7599510185</v>
      </c>
      <c r="F138" s="346">
        <v>668512.63995101838</v>
      </c>
      <c r="G138" s="271">
        <v>51576.23</v>
      </c>
      <c r="H138" s="269">
        <f t="shared" si="31"/>
        <v>1143144.5299510185</v>
      </c>
      <c r="I138" s="366"/>
      <c r="J138" s="289" t="s">
        <v>1752</v>
      </c>
      <c r="K138" s="266">
        <f t="shared" si="32"/>
        <v>534810.11196081468</v>
      </c>
      <c r="L138" s="265">
        <f t="shared" si="33"/>
        <v>1483518.2204098585</v>
      </c>
      <c r="M138" s="265">
        <f t="shared" si="34"/>
        <v>1431941.9904098585</v>
      </c>
      <c r="N138" s="265">
        <f t="shared" si="35"/>
        <v>51576.23</v>
      </c>
    </row>
    <row r="139" spans="1:14" s="261" customFormat="1" ht="15.6" customHeight="1" outlineLevel="1">
      <c r="A139" s="275" t="s">
        <v>735</v>
      </c>
      <c r="B139" s="352" t="s">
        <v>1466</v>
      </c>
      <c r="C139" s="274"/>
      <c r="D139" s="273" t="s">
        <v>2</v>
      </c>
      <c r="E139" s="319">
        <v>1472524.7073334809</v>
      </c>
      <c r="F139" s="346">
        <v>854797.84733348072</v>
      </c>
      <c r="G139" s="271">
        <v>51576.23</v>
      </c>
      <c r="H139" s="269">
        <f t="shared" si="31"/>
        <v>1420948.477333481</v>
      </c>
      <c r="I139" s="366"/>
      <c r="J139" s="289" t="s">
        <v>1752</v>
      </c>
      <c r="K139" s="266">
        <f t="shared" si="32"/>
        <v>683838.2778667846</v>
      </c>
      <c r="L139" s="265">
        <f t="shared" si="33"/>
        <v>1841797.3773815446</v>
      </c>
      <c r="M139" s="265">
        <f t="shared" si="34"/>
        <v>1790221.1473815446</v>
      </c>
      <c r="N139" s="265">
        <f t="shared" si="35"/>
        <v>51576.23</v>
      </c>
    </row>
    <row r="140" spans="1:14" s="261" customFormat="1" ht="15.6" customHeight="1" outlineLevel="1">
      <c r="A140" s="275" t="s">
        <v>737</v>
      </c>
      <c r="B140" s="352" t="s">
        <v>1467</v>
      </c>
      <c r="C140" s="274"/>
      <c r="D140" s="273" t="s">
        <v>2</v>
      </c>
      <c r="E140" s="319">
        <v>2004072.734818497</v>
      </c>
      <c r="F140" s="346">
        <v>1285083.764818497</v>
      </c>
      <c r="G140" s="271">
        <v>51576.23</v>
      </c>
      <c r="H140" s="269">
        <f t="shared" si="31"/>
        <v>1952496.504818497</v>
      </c>
      <c r="I140" s="366"/>
      <c r="J140" s="289" t="s">
        <v>1752</v>
      </c>
      <c r="K140" s="266">
        <f t="shared" si="32"/>
        <v>1028067.0118547976</v>
      </c>
      <c r="L140" s="265">
        <f t="shared" si="33"/>
        <v>2559228.9212200874</v>
      </c>
      <c r="M140" s="265">
        <f t="shared" si="34"/>
        <v>2507652.6912200875</v>
      </c>
      <c r="N140" s="265">
        <f t="shared" si="35"/>
        <v>51576.23</v>
      </c>
    </row>
    <row r="141" spans="1:14" s="261" customFormat="1" ht="15.6" customHeight="1" outlineLevel="1">
      <c r="A141" s="275" t="s">
        <v>1504</v>
      </c>
      <c r="B141" s="352" t="s">
        <v>1468</v>
      </c>
      <c r="C141" s="274"/>
      <c r="D141" s="273" t="s">
        <v>2</v>
      </c>
      <c r="E141" s="319">
        <v>269404.58845650416</v>
      </c>
      <c r="F141" s="346">
        <v>66409.378456504186</v>
      </c>
      <c r="G141" s="271">
        <v>51576.23</v>
      </c>
      <c r="H141" s="269">
        <f t="shared" si="31"/>
        <v>217828.35845650415</v>
      </c>
      <c r="I141" s="366"/>
      <c r="J141" s="289" t="s">
        <v>1752</v>
      </c>
      <c r="K141" s="266">
        <f t="shared" si="32"/>
        <v>53127.502765203353</v>
      </c>
      <c r="L141" s="265">
        <f t="shared" si="33"/>
        <v>298093.439949714</v>
      </c>
      <c r="M141" s="265">
        <f t="shared" si="34"/>
        <v>246517.20994971399</v>
      </c>
      <c r="N141" s="265">
        <f t="shared" si="35"/>
        <v>51576.23</v>
      </c>
    </row>
    <row r="142" spans="1:14" s="261" customFormat="1" ht="15.6" customHeight="1" outlineLevel="1">
      <c r="A142" s="275" t="s">
        <v>1505</v>
      </c>
      <c r="B142" s="352" t="s">
        <v>1469</v>
      </c>
      <c r="C142" s="274"/>
      <c r="D142" s="273" t="s">
        <v>2</v>
      </c>
      <c r="E142" s="319">
        <v>315935.16211666918</v>
      </c>
      <c r="F142" s="346">
        <v>101281.4421166692</v>
      </c>
      <c r="G142" s="271">
        <v>51576.23</v>
      </c>
      <c r="H142" s="269">
        <f t="shared" si="31"/>
        <v>264358.9321166692</v>
      </c>
      <c r="I142" s="366"/>
      <c r="J142" s="289" t="s">
        <v>1752</v>
      </c>
      <c r="K142" s="266">
        <f t="shared" si="32"/>
        <v>81025.153693335364</v>
      </c>
      <c r="L142" s="265">
        <f t="shared" si="33"/>
        <v>359688.74511107028</v>
      </c>
      <c r="M142" s="265">
        <f t="shared" si="34"/>
        <v>308112.5151110703</v>
      </c>
      <c r="N142" s="265">
        <f t="shared" si="35"/>
        <v>51576.23</v>
      </c>
    </row>
    <row r="143" spans="1:14" s="261" customFormat="1" ht="15.6" customHeight="1" outlineLevel="1">
      <c r="A143" s="275" t="s">
        <v>1506</v>
      </c>
      <c r="B143" s="352" t="s">
        <v>1470</v>
      </c>
      <c r="C143" s="274"/>
      <c r="D143" s="273" t="s">
        <v>2</v>
      </c>
      <c r="E143" s="319">
        <v>360901.05498333799</v>
      </c>
      <c r="F143" s="346">
        <v>134588.82498333804</v>
      </c>
      <c r="G143" s="271">
        <v>51576.23</v>
      </c>
      <c r="H143" s="269">
        <f t="shared" si="31"/>
        <v>309324.82498333801</v>
      </c>
      <c r="I143" s="366"/>
      <c r="J143" s="289" t="s">
        <v>1752</v>
      </c>
      <c r="K143" s="266">
        <f t="shared" si="32"/>
        <v>107671.05998667044</v>
      </c>
      <c r="L143" s="265">
        <f t="shared" si="33"/>
        <v>419043.42737614003</v>
      </c>
      <c r="M143" s="265">
        <f t="shared" si="34"/>
        <v>367467.19737614004</v>
      </c>
      <c r="N143" s="265">
        <f t="shared" si="35"/>
        <v>51576.23</v>
      </c>
    </row>
    <row r="144" spans="1:14" s="261" customFormat="1" ht="15.6" customHeight="1" outlineLevel="1">
      <c r="A144" s="275" t="s">
        <v>1507</v>
      </c>
      <c r="B144" s="352" t="s">
        <v>1471</v>
      </c>
      <c r="C144" s="274"/>
      <c r="D144" s="273" t="s">
        <v>2</v>
      </c>
      <c r="E144" s="319">
        <v>449033.40468031296</v>
      </c>
      <c r="F144" s="346">
        <v>199404.14468031301</v>
      </c>
      <c r="G144" s="271">
        <v>51576.23</v>
      </c>
      <c r="H144" s="269">
        <f t="shared" si="31"/>
        <v>397457.17468031298</v>
      </c>
      <c r="I144" s="366"/>
      <c r="J144" s="289" t="s">
        <v>1752</v>
      </c>
      <c r="K144" s="266">
        <f t="shared" si="32"/>
        <v>159523.31574425043</v>
      </c>
      <c r="L144" s="265">
        <f t="shared" si="33"/>
        <v>535175.99518220825</v>
      </c>
      <c r="M144" s="265">
        <f t="shared" si="34"/>
        <v>483599.76518220827</v>
      </c>
      <c r="N144" s="265">
        <f t="shared" si="35"/>
        <v>51576.23</v>
      </c>
    </row>
    <row r="145" spans="1:14" s="261" customFormat="1" ht="15.6" customHeight="1" outlineLevel="1">
      <c r="A145" s="275" t="s">
        <v>1508</v>
      </c>
      <c r="B145" s="352" t="s">
        <v>1472</v>
      </c>
      <c r="C145" s="274"/>
      <c r="D145" s="273" t="s">
        <v>2</v>
      </c>
      <c r="E145" s="319">
        <v>634183.09215642442</v>
      </c>
      <c r="F145" s="346">
        <v>370246.03215642442</v>
      </c>
      <c r="G145" s="271">
        <v>51576.23</v>
      </c>
      <c r="H145" s="269">
        <f t="shared" si="31"/>
        <v>582606.86215642444</v>
      </c>
      <c r="I145" s="366"/>
      <c r="J145" s="289" t="s">
        <v>1752</v>
      </c>
      <c r="K145" s="266">
        <f t="shared" si="32"/>
        <v>296196.82572513953</v>
      </c>
      <c r="L145" s="265">
        <f t="shared" si="33"/>
        <v>794129.37804799981</v>
      </c>
      <c r="M145" s="265">
        <f t="shared" si="34"/>
        <v>742553.14804799983</v>
      </c>
      <c r="N145" s="265">
        <f t="shared" si="35"/>
        <v>51576.23</v>
      </c>
    </row>
    <row r="146" spans="1:14" s="261" customFormat="1" ht="15.6" customHeight="1" outlineLevel="1">
      <c r="A146" s="275" t="s">
        <v>1509</v>
      </c>
      <c r="B146" s="352" t="s">
        <v>1473</v>
      </c>
      <c r="C146" s="274"/>
      <c r="D146" s="273" t="s">
        <v>2</v>
      </c>
      <c r="E146" s="319">
        <v>1070702.5221965387</v>
      </c>
      <c r="F146" s="346">
        <v>677065.0821965388</v>
      </c>
      <c r="G146" s="271">
        <v>51576.23</v>
      </c>
      <c r="H146" s="269">
        <f t="shared" si="31"/>
        <v>1019126.2921965388</v>
      </c>
      <c r="I146" s="366"/>
      <c r="J146" s="289" t="s">
        <v>1752</v>
      </c>
      <c r="K146" s="266">
        <f t="shared" si="32"/>
        <v>541652.06575723109</v>
      </c>
      <c r="L146" s="265">
        <f t="shared" si="33"/>
        <v>1363194.6377054434</v>
      </c>
      <c r="M146" s="265">
        <f t="shared" si="34"/>
        <v>1311618.4077054434</v>
      </c>
      <c r="N146" s="265">
        <f t="shared" si="35"/>
        <v>51576.23</v>
      </c>
    </row>
    <row r="147" spans="1:14" s="261" customFormat="1" ht="15.6" customHeight="1" outlineLevel="1">
      <c r="A147" s="275" t="s">
        <v>1510</v>
      </c>
      <c r="B147" s="352" t="s">
        <v>1474</v>
      </c>
      <c r="C147" s="274"/>
      <c r="D147" s="273" t="s">
        <v>2</v>
      </c>
      <c r="E147" s="319">
        <v>1506585.141845488</v>
      </c>
      <c r="F147" s="346">
        <v>980377.02184548776</v>
      </c>
      <c r="G147" s="271">
        <v>51576.23</v>
      </c>
      <c r="H147" s="269">
        <f t="shared" si="31"/>
        <v>1455008.911845488</v>
      </c>
      <c r="I147" s="366"/>
      <c r="J147" s="289" t="s">
        <v>1752</v>
      </c>
      <c r="K147" s="266">
        <f t="shared" si="32"/>
        <v>784301.61747639021</v>
      </c>
      <c r="L147" s="265">
        <f t="shared" si="33"/>
        <v>1930108.0152827387</v>
      </c>
      <c r="M147" s="265">
        <f t="shared" si="34"/>
        <v>1878531.7852827387</v>
      </c>
      <c r="N147" s="265">
        <f t="shared" si="35"/>
        <v>51576.23</v>
      </c>
    </row>
    <row r="148" spans="1:14" s="261" customFormat="1" ht="15.6" customHeight="1" outlineLevel="1">
      <c r="A148" s="275" t="s">
        <v>1511</v>
      </c>
      <c r="B148" s="352" t="s">
        <v>1475</v>
      </c>
      <c r="C148" s="274"/>
      <c r="D148" s="273" t="s">
        <v>2</v>
      </c>
      <c r="E148" s="319">
        <v>2007376.4094023444</v>
      </c>
      <c r="F148" s="346">
        <v>1389649.549402344</v>
      </c>
      <c r="G148" s="271">
        <v>51576.23</v>
      </c>
      <c r="H148" s="269">
        <f t="shared" si="31"/>
        <v>1955800.1794023444</v>
      </c>
      <c r="I148" s="366"/>
      <c r="J148" s="289" t="s">
        <v>1752</v>
      </c>
      <c r="K148" s="266">
        <f t="shared" si="32"/>
        <v>1111719.6395218752</v>
      </c>
      <c r="L148" s="265">
        <f t="shared" si="33"/>
        <v>2607705.014744157</v>
      </c>
      <c r="M148" s="265">
        <f t="shared" si="34"/>
        <v>2556128.784744157</v>
      </c>
      <c r="N148" s="265">
        <f t="shared" si="35"/>
        <v>51576.23</v>
      </c>
    </row>
    <row r="149" spans="1:14" s="261" customFormat="1" ht="15.6" customHeight="1" outlineLevel="1">
      <c r="A149" s="275" t="s">
        <v>1512</v>
      </c>
      <c r="B149" s="352" t="s">
        <v>1476</v>
      </c>
      <c r="C149" s="274"/>
      <c r="D149" s="273" t="s">
        <v>2</v>
      </c>
      <c r="E149" s="319">
        <v>2448492.0283548743</v>
      </c>
      <c r="F149" s="346">
        <v>1729503.0583548744</v>
      </c>
      <c r="G149" s="271">
        <v>51576.23</v>
      </c>
      <c r="H149" s="269">
        <f t="shared" si="31"/>
        <v>2396915.7983548744</v>
      </c>
      <c r="I149" s="366"/>
      <c r="J149" s="289" t="s">
        <v>1752</v>
      </c>
      <c r="K149" s="266">
        <f t="shared" si="32"/>
        <v>1383602.4466838995</v>
      </c>
      <c r="L149" s="265">
        <f t="shared" si="33"/>
        <v>3195637.3495641802</v>
      </c>
      <c r="M149" s="265">
        <f t="shared" si="34"/>
        <v>3144061.1195641803</v>
      </c>
      <c r="N149" s="265">
        <f t="shared" si="35"/>
        <v>51576.23</v>
      </c>
    </row>
    <row r="150" spans="1:14" s="261" customFormat="1" ht="15.6" customHeight="1" outlineLevel="1">
      <c r="A150" s="275" t="s">
        <v>1513</v>
      </c>
      <c r="B150" s="352" t="s">
        <v>1477</v>
      </c>
      <c r="C150" s="274"/>
      <c r="D150" s="273" t="s">
        <v>2</v>
      </c>
      <c r="E150" s="319">
        <v>2794392.2608978953</v>
      </c>
      <c r="F150" s="346">
        <v>2075403.2908978951</v>
      </c>
      <c r="G150" s="271">
        <v>51576.23</v>
      </c>
      <c r="H150" s="269">
        <f t="shared" si="31"/>
        <v>2742816.0308978953</v>
      </c>
      <c r="I150" s="366"/>
      <c r="J150" s="289" t="s">
        <v>1752</v>
      </c>
      <c r="K150" s="266">
        <f t="shared" si="32"/>
        <v>1660322.6327183163</v>
      </c>
      <c r="L150" s="265">
        <f t="shared" si="33"/>
        <v>3690966.4825657862</v>
      </c>
      <c r="M150" s="265">
        <f t="shared" si="34"/>
        <v>3639390.2525657862</v>
      </c>
      <c r="N150" s="265">
        <f t="shared" si="35"/>
        <v>51576.23</v>
      </c>
    </row>
    <row r="151" spans="1:14" s="261" customFormat="1" ht="15.6" customHeight="1" outlineLevel="1">
      <c r="A151" s="275" t="s">
        <v>1514</v>
      </c>
      <c r="B151" s="352" t="s">
        <v>1478</v>
      </c>
      <c r="C151" s="274"/>
      <c r="D151" s="273" t="s">
        <v>2</v>
      </c>
      <c r="E151" s="319">
        <v>506582.04</v>
      </c>
      <c r="F151" s="346">
        <v>256952.78</v>
      </c>
      <c r="G151" s="271">
        <v>51576.23</v>
      </c>
      <c r="H151" s="269">
        <f t="shared" si="31"/>
        <v>455005.81</v>
      </c>
      <c r="I151" s="366"/>
      <c r="J151" s="289" t="s">
        <v>1752</v>
      </c>
      <c r="K151" s="266">
        <f t="shared" si="32"/>
        <v>205562.22400000002</v>
      </c>
      <c r="L151" s="265">
        <f t="shared" si="33"/>
        <v>617585.64095999999</v>
      </c>
      <c r="M151" s="265">
        <f t="shared" si="34"/>
        <v>566009.41096000001</v>
      </c>
      <c r="N151" s="265">
        <f t="shared" si="35"/>
        <v>51576.23</v>
      </c>
    </row>
    <row r="152" spans="1:14" s="261" customFormat="1" ht="15.6" customHeight="1" outlineLevel="1">
      <c r="A152" s="275" t="s">
        <v>1515</v>
      </c>
      <c r="B152" s="352" t="s">
        <v>1479</v>
      </c>
      <c r="C152" s="274"/>
      <c r="D152" s="273" t="s">
        <v>2</v>
      </c>
      <c r="E152" s="319">
        <v>765650.89000000013</v>
      </c>
      <c r="F152" s="346">
        <v>501713.83</v>
      </c>
      <c r="G152" s="271">
        <v>51576.23</v>
      </c>
      <c r="H152" s="269">
        <f t="shared" si="31"/>
        <v>714074.66000000015</v>
      </c>
      <c r="I152" s="366"/>
      <c r="J152" s="289" t="s">
        <v>1752</v>
      </c>
      <c r="K152" s="266">
        <f t="shared" si="32"/>
        <v>401371.06400000001</v>
      </c>
      <c r="L152" s="265">
        <f t="shared" si="33"/>
        <v>982391.26456000016</v>
      </c>
      <c r="M152" s="265">
        <f t="shared" si="34"/>
        <v>930815.03456000017</v>
      </c>
      <c r="N152" s="265">
        <f t="shared" si="35"/>
        <v>51576.23</v>
      </c>
    </row>
    <row r="153" spans="1:14" s="261" customFormat="1" ht="95.25" customHeight="1" outlineLevel="1">
      <c r="A153" s="365" t="s">
        <v>44</v>
      </c>
      <c r="B153" s="364" t="s">
        <v>738</v>
      </c>
      <c r="C153" s="355" t="s">
        <v>1043</v>
      </c>
      <c r="D153" s="332"/>
      <c r="E153" s="363"/>
      <c r="F153" s="362"/>
      <c r="G153" s="328"/>
      <c r="H153" s="328"/>
      <c r="I153" s="353" t="s">
        <v>1159</v>
      </c>
      <c r="J153" s="277"/>
      <c r="K153" s="276"/>
      <c r="L153" s="276"/>
      <c r="M153" s="276"/>
      <c r="N153" s="276"/>
    </row>
    <row r="154" spans="1:14" s="261" customFormat="1" ht="15.6" customHeight="1" outlineLevel="1">
      <c r="A154" s="275" t="s">
        <v>1132</v>
      </c>
      <c r="B154" s="350" t="s">
        <v>643</v>
      </c>
      <c r="C154" s="286"/>
      <c r="D154" s="282" t="s">
        <v>644</v>
      </c>
      <c r="E154" s="319">
        <v>2568.2800000000002</v>
      </c>
      <c r="F154" s="319" t="s">
        <v>84</v>
      </c>
      <c r="G154" s="271">
        <v>236.45</v>
      </c>
      <c r="H154" s="269">
        <f t="shared" ref="H154:H163" si="36">E154-G154</f>
        <v>2331.8300000000004</v>
      </c>
      <c r="I154" s="314"/>
      <c r="J154" s="267" t="s">
        <v>1751</v>
      </c>
      <c r="K154" s="266">
        <v>214.27</v>
      </c>
      <c r="L154" s="265">
        <f t="shared" ref="L154:L163" si="37">E154+(L$5-1)*K154</f>
        <v>2568.2800000000002</v>
      </c>
      <c r="M154" s="265">
        <f t="shared" ref="M154:M163" si="38">L154-N154</f>
        <v>2331.8300000000004</v>
      </c>
      <c r="N154" s="265">
        <f t="shared" ref="N154:N163" si="39">G154</f>
        <v>236.45</v>
      </c>
    </row>
    <row r="155" spans="1:14" s="261" customFormat="1" ht="15.6" customHeight="1" outlineLevel="1">
      <c r="A155" s="275" t="s">
        <v>1133</v>
      </c>
      <c r="B155" s="350" t="s">
        <v>645</v>
      </c>
      <c r="C155" s="286"/>
      <c r="D155" s="282" t="s">
        <v>644</v>
      </c>
      <c r="E155" s="319">
        <v>3656.43</v>
      </c>
      <c r="F155" s="319" t="s">
        <v>84</v>
      </c>
      <c r="G155" s="271">
        <v>336.63</v>
      </c>
      <c r="H155" s="269">
        <f t="shared" si="36"/>
        <v>3319.7999999999997</v>
      </c>
      <c r="I155" s="314"/>
      <c r="J155" s="267" t="s">
        <v>1751</v>
      </c>
      <c r="K155" s="266">
        <v>273.26</v>
      </c>
      <c r="L155" s="265">
        <f t="shared" si="37"/>
        <v>3656.43</v>
      </c>
      <c r="M155" s="265">
        <f t="shared" si="38"/>
        <v>3319.7999999999997</v>
      </c>
      <c r="N155" s="265">
        <f t="shared" si="39"/>
        <v>336.63</v>
      </c>
    </row>
    <row r="156" spans="1:14" s="261" customFormat="1" ht="15.6" customHeight="1" outlineLevel="1">
      <c r="A156" s="275" t="s">
        <v>1134</v>
      </c>
      <c r="B156" s="350" t="s">
        <v>646</v>
      </c>
      <c r="C156" s="286"/>
      <c r="D156" s="282" t="s">
        <v>644</v>
      </c>
      <c r="E156" s="319">
        <v>5115.12</v>
      </c>
      <c r="F156" s="319" t="s">
        <v>84</v>
      </c>
      <c r="G156" s="271">
        <v>470.93</v>
      </c>
      <c r="H156" s="269">
        <f t="shared" si="36"/>
        <v>4644.1899999999996</v>
      </c>
      <c r="I156" s="314"/>
      <c r="J156" s="267" t="s">
        <v>1751</v>
      </c>
      <c r="K156" s="266">
        <v>365.48</v>
      </c>
      <c r="L156" s="265">
        <f t="shared" si="37"/>
        <v>5115.12</v>
      </c>
      <c r="M156" s="265">
        <f t="shared" si="38"/>
        <v>4644.1899999999996</v>
      </c>
      <c r="N156" s="265">
        <f t="shared" si="39"/>
        <v>470.93</v>
      </c>
    </row>
    <row r="157" spans="1:14" s="261" customFormat="1" ht="15.6" customHeight="1" outlineLevel="1">
      <c r="A157" s="275" t="s">
        <v>1135</v>
      </c>
      <c r="B157" s="350" t="s">
        <v>647</v>
      </c>
      <c r="C157" s="286"/>
      <c r="D157" s="282" t="s">
        <v>644</v>
      </c>
      <c r="E157" s="319">
        <v>6350.35</v>
      </c>
      <c r="F157" s="319" t="s">
        <v>84</v>
      </c>
      <c r="G157" s="271">
        <v>584.65</v>
      </c>
      <c r="H157" s="269">
        <f t="shared" si="36"/>
        <v>5765.7000000000007</v>
      </c>
      <c r="I157" s="314"/>
      <c r="J157" s="267" t="s">
        <v>1751</v>
      </c>
      <c r="K157" s="266">
        <v>423.65</v>
      </c>
      <c r="L157" s="265">
        <f t="shared" si="37"/>
        <v>6350.35</v>
      </c>
      <c r="M157" s="265">
        <f t="shared" si="38"/>
        <v>5765.7000000000007</v>
      </c>
      <c r="N157" s="265">
        <f t="shared" si="39"/>
        <v>584.65</v>
      </c>
    </row>
    <row r="158" spans="1:14" s="261" customFormat="1" ht="15.6" customHeight="1" outlineLevel="1">
      <c r="A158" s="275" t="s">
        <v>1136</v>
      </c>
      <c r="B158" s="350" t="s">
        <v>648</v>
      </c>
      <c r="C158" s="286"/>
      <c r="D158" s="282" t="s">
        <v>644</v>
      </c>
      <c r="E158" s="319">
        <v>10033.91</v>
      </c>
      <c r="F158" s="319" t="s">
        <v>84</v>
      </c>
      <c r="G158" s="271">
        <v>923.78</v>
      </c>
      <c r="H158" s="269">
        <f t="shared" si="36"/>
        <v>9110.1299999999992</v>
      </c>
      <c r="I158" s="314"/>
      <c r="J158" s="267" t="s">
        <v>1751</v>
      </c>
      <c r="K158" s="266">
        <v>706</v>
      </c>
      <c r="L158" s="265">
        <f t="shared" si="37"/>
        <v>10033.91</v>
      </c>
      <c r="M158" s="265">
        <f t="shared" si="38"/>
        <v>9110.1299999999992</v>
      </c>
      <c r="N158" s="265">
        <f t="shared" si="39"/>
        <v>923.78</v>
      </c>
    </row>
    <row r="159" spans="1:14" s="261" customFormat="1" ht="15.6" customHeight="1" outlineLevel="1">
      <c r="A159" s="275" t="s">
        <v>1137</v>
      </c>
      <c r="B159" s="350" t="s">
        <v>649</v>
      </c>
      <c r="C159" s="286"/>
      <c r="D159" s="282" t="s">
        <v>644</v>
      </c>
      <c r="E159" s="319">
        <v>17728.13</v>
      </c>
      <c r="F159" s="319" t="s">
        <v>84</v>
      </c>
      <c r="G159" s="271">
        <v>1632.15</v>
      </c>
      <c r="H159" s="269">
        <f t="shared" si="36"/>
        <v>16095.980000000001</v>
      </c>
      <c r="I159" s="314"/>
      <c r="J159" s="267" t="s">
        <v>1751</v>
      </c>
      <c r="K159" s="266">
        <v>1231.1199999999999</v>
      </c>
      <c r="L159" s="265">
        <f t="shared" si="37"/>
        <v>17728.13</v>
      </c>
      <c r="M159" s="265">
        <f t="shared" si="38"/>
        <v>16095.980000000001</v>
      </c>
      <c r="N159" s="265">
        <f t="shared" si="39"/>
        <v>1632.15</v>
      </c>
    </row>
    <row r="160" spans="1:14" s="261" customFormat="1" ht="15.6" customHeight="1" outlineLevel="1">
      <c r="A160" s="275" t="s">
        <v>1138</v>
      </c>
      <c r="B160" s="350" t="s">
        <v>650</v>
      </c>
      <c r="C160" s="286"/>
      <c r="D160" s="282" t="s">
        <v>644</v>
      </c>
      <c r="E160" s="319">
        <v>21216.95</v>
      </c>
      <c r="F160" s="319" t="s">
        <v>84</v>
      </c>
      <c r="G160" s="271">
        <v>1953.35</v>
      </c>
      <c r="H160" s="269">
        <f t="shared" si="36"/>
        <v>19263.600000000002</v>
      </c>
      <c r="I160" s="314"/>
      <c r="J160" s="267" t="s">
        <v>1751</v>
      </c>
      <c r="K160" s="266">
        <v>1259.42</v>
      </c>
      <c r="L160" s="265">
        <f t="shared" si="37"/>
        <v>21216.95</v>
      </c>
      <c r="M160" s="265">
        <f t="shared" si="38"/>
        <v>19263.600000000002</v>
      </c>
      <c r="N160" s="265">
        <f t="shared" si="39"/>
        <v>1953.35</v>
      </c>
    </row>
    <row r="161" spans="1:14" s="261" customFormat="1" ht="15.6" customHeight="1" outlineLevel="1">
      <c r="A161" s="275" t="s">
        <v>1139</v>
      </c>
      <c r="B161" s="350" t="s">
        <v>651</v>
      </c>
      <c r="C161" s="286"/>
      <c r="D161" s="282" t="s">
        <v>644</v>
      </c>
      <c r="E161" s="319">
        <v>26073.67</v>
      </c>
      <c r="F161" s="319" t="s">
        <v>84</v>
      </c>
      <c r="G161" s="271">
        <v>2400.4899999999998</v>
      </c>
      <c r="H161" s="269">
        <f t="shared" si="36"/>
        <v>23673.18</v>
      </c>
      <c r="I161" s="314"/>
      <c r="J161" s="267" t="s">
        <v>1751</v>
      </c>
      <c r="K161" s="266">
        <v>1417.59</v>
      </c>
      <c r="L161" s="265">
        <f t="shared" si="37"/>
        <v>26073.67</v>
      </c>
      <c r="M161" s="265">
        <f t="shared" si="38"/>
        <v>23673.18</v>
      </c>
      <c r="N161" s="265">
        <f t="shared" si="39"/>
        <v>2400.4899999999998</v>
      </c>
    </row>
    <row r="162" spans="1:14" s="261" customFormat="1" ht="15.6" customHeight="1" outlineLevel="1">
      <c r="A162" s="275" t="s">
        <v>1140</v>
      </c>
      <c r="B162" s="350" t="s">
        <v>652</v>
      </c>
      <c r="C162" s="286"/>
      <c r="D162" s="282" t="s">
        <v>644</v>
      </c>
      <c r="E162" s="319">
        <v>40457.980000000003</v>
      </c>
      <c r="F162" s="319" t="s">
        <v>84</v>
      </c>
      <c r="G162" s="271">
        <v>3724.79</v>
      </c>
      <c r="H162" s="269">
        <f t="shared" si="36"/>
        <v>36733.19</v>
      </c>
      <c r="I162" s="314"/>
      <c r="J162" s="267" t="s">
        <v>1751</v>
      </c>
      <c r="K162" s="266">
        <v>2751.71</v>
      </c>
      <c r="L162" s="265">
        <f t="shared" si="37"/>
        <v>40457.980000000003</v>
      </c>
      <c r="M162" s="265">
        <f t="shared" si="38"/>
        <v>36733.19</v>
      </c>
      <c r="N162" s="265">
        <f t="shared" si="39"/>
        <v>3724.79</v>
      </c>
    </row>
    <row r="163" spans="1:14" s="261" customFormat="1" ht="15.6" customHeight="1" outlineLevel="1" thickBot="1">
      <c r="A163" s="275" t="s">
        <v>1141</v>
      </c>
      <c r="B163" s="350" t="s">
        <v>653</v>
      </c>
      <c r="C163" s="286"/>
      <c r="D163" s="282" t="s">
        <v>644</v>
      </c>
      <c r="E163" s="319">
        <v>52570.69</v>
      </c>
      <c r="F163" s="319" t="s">
        <v>84</v>
      </c>
      <c r="G163" s="271">
        <v>4839.95</v>
      </c>
      <c r="H163" s="269">
        <f t="shared" si="36"/>
        <v>47730.740000000005</v>
      </c>
      <c r="I163" s="314"/>
      <c r="J163" s="267" t="s">
        <v>1751</v>
      </c>
      <c r="K163" s="266">
        <v>3504.26</v>
      </c>
      <c r="L163" s="265">
        <f t="shared" si="37"/>
        <v>52570.69</v>
      </c>
      <c r="M163" s="265">
        <f t="shared" si="38"/>
        <v>47730.740000000005</v>
      </c>
      <c r="N163" s="265">
        <f t="shared" si="39"/>
        <v>4839.95</v>
      </c>
    </row>
    <row r="164" spans="1:14" s="261" customFormat="1" ht="26.25" customHeight="1">
      <c r="A164" s="799" t="s">
        <v>1094</v>
      </c>
      <c r="B164" s="800"/>
      <c r="C164" s="800"/>
      <c r="D164" s="800"/>
      <c r="E164" s="800"/>
      <c r="F164" s="800"/>
      <c r="G164" s="800"/>
      <c r="H164" s="800"/>
      <c r="I164" s="800"/>
      <c r="J164" s="277"/>
      <c r="K164" s="276"/>
      <c r="L164" s="276"/>
      <c r="M164" s="276"/>
      <c r="N164" s="276"/>
    </row>
    <row r="165" spans="1:14" s="261" customFormat="1" ht="29.25" customHeight="1" outlineLevel="1">
      <c r="A165" s="782" t="s">
        <v>638</v>
      </c>
      <c r="B165" s="783"/>
      <c r="C165" s="783"/>
      <c r="D165" s="361"/>
      <c r="E165" s="360"/>
      <c r="F165" s="360"/>
      <c r="G165" s="360"/>
      <c r="H165" s="360"/>
      <c r="I165" s="360"/>
      <c r="J165" s="277"/>
      <c r="K165" s="276"/>
      <c r="L165" s="276"/>
      <c r="M165" s="276"/>
      <c r="N165" s="276"/>
    </row>
    <row r="166" spans="1:14" s="261" customFormat="1" ht="72.75" customHeight="1" outlineLevel="1">
      <c r="A166" s="326" t="s">
        <v>397</v>
      </c>
      <c r="B166" s="359" t="s">
        <v>1353</v>
      </c>
      <c r="C166" s="34" t="s">
        <v>948</v>
      </c>
      <c r="D166" s="307" t="s">
        <v>67</v>
      </c>
      <c r="E166" s="337">
        <v>155.04</v>
      </c>
      <c r="F166" s="336">
        <v>32</v>
      </c>
      <c r="G166" s="336">
        <v>17.054399999999998</v>
      </c>
      <c r="H166" s="269">
        <f>E166-G166</f>
        <v>137.98560000000001</v>
      </c>
      <c r="I166" s="268" t="s">
        <v>844</v>
      </c>
      <c r="J166" s="289" t="s">
        <v>1752</v>
      </c>
      <c r="K166" s="266">
        <f>F166*0.8</f>
        <v>25.6</v>
      </c>
      <c r="L166" s="265">
        <f>E166+(L$6-1)*K166</f>
        <v>168.864</v>
      </c>
      <c r="M166" s="265">
        <f>L166-N166</f>
        <v>151.80960000000002</v>
      </c>
      <c r="N166" s="265">
        <f>G166</f>
        <v>17.054399999999998</v>
      </c>
    </row>
    <row r="167" spans="1:14" s="261" customFormat="1" ht="69" customHeight="1" outlineLevel="1">
      <c r="A167" s="326" t="s">
        <v>398</v>
      </c>
      <c r="B167" s="359" t="s">
        <v>1354</v>
      </c>
      <c r="C167" s="34" t="s">
        <v>948</v>
      </c>
      <c r="D167" s="307" t="s">
        <v>67</v>
      </c>
      <c r="E167" s="337">
        <v>207</v>
      </c>
      <c r="F167" s="336">
        <v>81</v>
      </c>
      <c r="G167" s="336">
        <v>23</v>
      </c>
      <c r="H167" s="269">
        <f>E167-G167</f>
        <v>184</v>
      </c>
      <c r="I167" s="268" t="s">
        <v>844</v>
      </c>
      <c r="J167" s="289" t="s">
        <v>1752</v>
      </c>
      <c r="K167" s="266">
        <f>F167*0.8</f>
        <v>64.8</v>
      </c>
      <c r="L167" s="265">
        <f>E167+(L$6-1)*K167</f>
        <v>241.99199999999999</v>
      </c>
      <c r="M167" s="265">
        <f>L167-N167</f>
        <v>218.99199999999999</v>
      </c>
      <c r="N167" s="265">
        <f>G167</f>
        <v>23</v>
      </c>
    </row>
    <row r="168" spans="1:14" s="261" customFormat="1" ht="90.75" customHeight="1" outlineLevel="1">
      <c r="A168" s="326" t="s">
        <v>399</v>
      </c>
      <c r="B168" s="274" t="s">
        <v>657</v>
      </c>
      <c r="C168" s="34" t="s">
        <v>948</v>
      </c>
      <c r="D168" s="273" t="s">
        <v>67</v>
      </c>
      <c r="E168" s="272">
        <v>407.78</v>
      </c>
      <c r="F168" s="271">
        <v>252</v>
      </c>
      <c r="G168" s="271">
        <v>44.78</v>
      </c>
      <c r="H168" s="269">
        <f>E168-G168</f>
        <v>363</v>
      </c>
      <c r="I168" s="268" t="s">
        <v>785</v>
      </c>
      <c r="J168" s="289" t="s">
        <v>1752</v>
      </c>
      <c r="K168" s="266">
        <f>F168*0.8</f>
        <v>201.60000000000002</v>
      </c>
      <c r="L168" s="265">
        <f>E168+(L$6-1)*K168</f>
        <v>516.64400000000001</v>
      </c>
      <c r="M168" s="265">
        <f>L168-N168</f>
        <v>471.86400000000003</v>
      </c>
      <c r="N168" s="265">
        <f>G168</f>
        <v>44.78</v>
      </c>
    </row>
    <row r="169" spans="1:14" s="261" customFormat="1" ht="94.5" customHeight="1" outlineLevel="1">
      <c r="A169" s="326" t="s">
        <v>403</v>
      </c>
      <c r="B169" s="286" t="s">
        <v>315</v>
      </c>
      <c r="C169" s="318" t="s">
        <v>1039</v>
      </c>
      <c r="D169" s="358" t="s">
        <v>493</v>
      </c>
      <c r="E169" s="312">
        <v>954.6</v>
      </c>
      <c r="F169" s="336" t="s">
        <v>84</v>
      </c>
      <c r="G169" s="311">
        <v>94.6</v>
      </c>
      <c r="H169" s="269">
        <f>IFERROR(E169-G169,0)</f>
        <v>860</v>
      </c>
      <c r="I169" s="357" t="s">
        <v>84</v>
      </c>
      <c r="J169" s="267" t="s">
        <v>1751</v>
      </c>
      <c r="K169" s="266">
        <v>51.6</v>
      </c>
      <c r="L169" s="265">
        <f>E169+(L$5-1)*K169</f>
        <v>954.6</v>
      </c>
      <c r="M169" s="265">
        <f>IFERROR(L169-N169,0)</f>
        <v>860</v>
      </c>
      <c r="N169" s="265">
        <f>G169</f>
        <v>94.6</v>
      </c>
    </row>
    <row r="170" spans="1:14" s="261" customFormat="1" ht="105.75" customHeight="1" outlineLevel="1">
      <c r="A170" s="356" t="s">
        <v>404</v>
      </c>
      <c r="B170" s="355" t="s">
        <v>770</v>
      </c>
      <c r="C170" s="355" t="s">
        <v>771</v>
      </c>
      <c r="D170" s="332"/>
      <c r="E170" s="354"/>
      <c r="F170" s="328"/>
      <c r="G170" s="328"/>
      <c r="H170" s="328"/>
      <c r="I170" s="353"/>
      <c r="J170" s="277"/>
      <c r="K170" s="276"/>
      <c r="L170" s="276"/>
      <c r="M170" s="276"/>
      <c r="N170" s="276"/>
    </row>
    <row r="171" spans="1:14" s="261" customFormat="1" ht="38.25" customHeight="1" outlineLevel="1">
      <c r="A171" s="275" t="s">
        <v>927</v>
      </c>
      <c r="B171" s="352" t="s">
        <v>753</v>
      </c>
      <c r="C171" s="286"/>
      <c r="D171" s="273" t="s">
        <v>67</v>
      </c>
      <c r="E171" s="319">
        <v>224.11</v>
      </c>
      <c r="F171" s="346">
        <v>19.428159999999998</v>
      </c>
      <c r="G171" s="346">
        <v>20.63</v>
      </c>
      <c r="H171" s="269">
        <f t="shared" ref="H171:H187" si="40">IFERROR(E171-G171,0)</f>
        <v>203.48000000000002</v>
      </c>
      <c r="I171" s="268" t="s">
        <v>784</v>
      </c>
      <c r="J171" s="267" t="s">
        <v>1751</v>
      </c>
      <c r="K171" s="266">
        <f>F171*0.8</f>
        <v>15.542527999999999</v>
      </c>
      <c r="L171" s="265">
        <f t="shared" ref="L171:L187" si="41">E171+(L$5-1)*K171</f>
        <v>224.11</v>
      </c>
      <c r="M171" s="265">
        <f t="shared" ref="M171:M184" si="42">L171-N171</f>
        <v>203.48000000000002</v>
      </c>
      <c r="N171" s="265">
        <f t="shared" ref="N171:N187" si="43">G171</f>
        <v>20.63</v>
      </c>
    </row>
    <row r="172" spans="1:14" s="261" customFormat="1" ht="38.25" customHeight="1" outlineLevel="1">
      <c r="A172" s="275" t="s">
        <v>928</v>
      </c>
      <c r="B172" s="352" t="s">
        <v>754</v>
      </c>
      <c r="C172" s="286"/>
      <c r="D172" s="273" t="s">
        <v>67</v>
      </c>
      <c r="E172" s="319">
        <v>243.4</v>
      </c>
      <c r="F172" s="346">
        <v>22.191149999999997</v>
      </c>
      <c r="G172" s="346">
        <v>22.41</v>
      </c>
      <c r="H172" s="269">
        <f t="shared" si="40"/>
        <v>220.99</v>
      </c>
      <c r="I172" s="268" t="s">
        <v>784</v>
      </c>
      <c r="J172" s="267" t="s">
        <v>1751</v>
      </c>
      <c r="K172" s="266">
        <f>F172*0.8</f>
        <v>17.75292</v>
      </c>
      <c r="L172" s="265">
        <f t="shared" si="41"/>
        <v>243.4</v>
      </c>
      <c r="M172" s="265">
        <f t="shared" si="42"/>
        <v>220.99</v>
      </c>
      <c r="N172" s="265">
        <f t="shared" si="43"/>
        <v>22.41</v>
      </c>
    </row>
    <row r="173" spans="1:14" s="261" customFormat="1" ht="38.25" customHeight="1" outlineLevel="1">
      <c r="A173" s="275" t="s">
        <v>929</v>
      </c>
      <c r="B173" s="352" t="s">
        <v>755</v>
      </c>
      <c r="C173" s="286"/>
      <c r="D173" s="273" t="s">
        <v>67</v>
      </c>
      <c r="E173" s="319">
        <v>268.8</v>
      </c>
      <c r="F173" s="346">
        <v>30.61074</v>
      </c>
      <c r="G173" s="346">
        <v>24.75</v>
      </c>
      <c r="H173" s="269">
        <f t="shared" si="40"/>
        <v>244.05</v>
      </c>
      <c r="I173" s="268" t="s">
        <v>784</v>
      </c>
      <c r="J173" s="267" t="s">
        <v>1751</v>
      </c>
      <c r="K173" s="266">
        <f>F173*0.8</f>
        <v>24.488592000000001</v>
      </c>
      <c r="L173" s="265">
        <f t="shared" si="41"/>
        <v>268.8</v>
      </c>
      <c r="M173" s="265">
        <f t="shared" si="42"/>
        <v>244.05</v>
      </c>
      <c r="N173" s="265">
        <f t="shared" si="43"/>
        <v>24.75</v>
      </c>
    </row>
    <row r="174" spans="1:14" s="261" customFormat="1" ht="38.25" customHeight="1" outlineLevel="1">
      <c r="A174" s="275" t="s">
        <v>930</v>
      </c>
      <c r="B174" s="352" t="s">
        <v>756</v>
      </c>
      <c r="C174" s="286"/>
      <c r="D174" s="273" t="s">
        <v>67</v>
      </c>
      <c r="E174" s="319">
        <v>301.39</v>
      </c>
      <c r="F174" s="346">
        <v>37.578966666666666</v>
      </c>
      <c r="G174" s="346">
        <v>27.75</v>
      </c>
      <c r="H174" s="269">
        <f t="shared" si="40"/>
        <v>273.64</v>
      </c>
      <c r="I174" s="268" t="s">
        <v>784</v>
      </c>
      <c r="J174" s="267" t="s">
        <v>1751</v>
      </c>
      <c r="K174" s="266">
        <f>F174*0.8</f>
        <v>30.063173333333335</v>
      </c>
      <c r="L174" s="265">
        <f t="shared" si="41"/>
        <v>301.39</v>
      </c>
      <c r="M174" s="265">
        <f t="shared" si="42"/>
        <v>273.64</v>
      </c>
      <c r="N174" s="265">
        <f t="shared" si="43"/>
        <v>27.75</v>
      </c>
    </row>
    <row r="175" spans="1:14" s="261" customFormat="1" ht="38.25" customHeight="1" outlineLevel="1">
      <c r="A175" s="275" t="s">
        <v>931</v>
      </c>
      <c r="B175" s="352" t="s">
        <v>757</v>
      </c>
      <c r="C175" s="286"/>
      <c r="D175" s="273" t="s">
        <v>67</v>
      </c>
      <c r="E175" s="319">
        <v>345.63</v>
      </c>
      <c r="F175" s="346">
        <v>51.401996666666669</v>
      </c>
      <c r="G175" s="346">
        <v>31.82</v>
      </c>
      <c r="H175" s="269">
        <f t="shared" si="40"/>
        <v>313.81</v>
      </c>
      <c r="I175" s="268" t="s">
        <v>784</v>
      </c>
      <c r="J175" s="267" t="s">
        <v>1751</v>
      </c>
      <c r="K175" s="266">
        <f>F175*0.8</f>
        <v>41.121597333333341</v>
      </c>
      <c r="L175" s="265">
        <f t="shared" si="41"/>
        <v>345.63</v>
      </c>
      <c r="M175" s="265">
        <f t="shared" si="42"/>
        <v>313.81</v>
      </c>
      <c r="N175" s="265">
        <f t="shared" si="43"/>
        <v>31.82</v>
      </c>
    </row>
    <row r="176" spans="1:14" s="261" customFormat="1" ht="45" customHeight="1" outlineLevel="1">
      <c r="A176" s="351" t="s">
        <v>409</v>
      </c>
      <c r="B176" s="350" t="s">
        <v>774</v>
      </c>
      <c r="C176" s="286" t="s">
        <v>1188</v>
      </c>
      <c r="D176" s="282" t="s">
        <v>48</v>
      </c>
      <c r="E176" s="319">
        <v>30509</v>
      </c>
      <c r="F176" s="346" t="s">
        <v>84</v>
      </c>
      <c r="G176" s="271">
        <v>2809</v>
      </c>
      <c r="H176" s="269">
        <f t="shared" si="40"/>
        <v>27700</v>
      </c>
      <c r="I176" s="268" t="s">
        <v>784</v>
      </c>
      <c r="J176" s="267" t="s">
        <v>1751</v>
      </c>
      <c r="K176" s="266">
        <v>3415.78</v>
      </c>
      <c r="L176" s="265">
        <f t="shared" si="41"/>
        <v>30509</v>
      </c>
      <c r="M176" s="265">
        <f t="shared" si="42"/>
        <v>27700</v>
      </c>
      <c r="N176" s="265">
        <f t="shared" si="43"/>
        <v>2809</v>
      </c>
    </row>
    <row r="177" spans="1:14" s="261" customFormat="1" ht="43.5" customHeight="1" outlineLevel="1">
      <c r="A177" s="351" t="s">
        <v>410</v>
      </c>
      <c r="B177" s="350" t="s">
        <v>775</v>
      </c>
      <c r="C177" s="286" t="s">
        <v>1189</v>
      </c>
      <c r="D177" s="282" t="s">
        <v>48</v>
      </c>
      <c r="E177" s="319">
        <v>34190</v>
      </c>
      <c r="F177" s="346" t="s">
        <v>84</v>
      </c>
      <c r="G177" s="271">
        <v>3148</v>
      </c>
      <c r="H177" s="269">
        <f t="shared" si="40"/>
        <v>31042</v>
      </c>
      <c r="I177" s="268" t="s">
        <v>784</v>
      </c>
      <c r="J177" s="267" t="s">
        <v>1751</v>
      </c>
      <c r="K177" s="266">
        <v>4032</v>
      </c>
      <c r="L177" s="265">
        <f t="shared" si="41"/>
        <v>34190</v>
      </c>
      <c r="M177" s="265">
        <f t="shared" si="42"/>
        <v>31042</v>
      </c>
      <c r="N177" s="265">
        <f t="shared" si="43"/>
        <v>3148</v>
      </c>
    </row>
    <row r="178" spans="1:14" s="261" customFormat="1" ht="48.75" customHeight="1" outlineLevel="1">
      <c r="A178" s="351" t="s">
        <v>411</v>
      </c>
      <c r="B178" s="350" t="s">
        <v>1097</v>
      </c>
      <c r="C178" s="286" t="s">
        <v>758</v>
      </c>
      <c r="D178" s="282" t="s">
        <v>48</v>
      </c>
      <c r="E178" s="319">
        <v>3228</v>
      </c>
      <c r="F178" s="346" t="s">
        <v>84</v>
      </c>
      <c r="G178" s="271">
        <v>297</v>
      </c>
      <c r="H178" s="269">
        <f t="shared" si="40"/>
        <v>2931</v>
      </c>
      <c r="I178" s="268" t="s">
        <v>784</v>
      </c>
      <c r="J178" s="267" t="s">
        <v>1751</v>
      </c>
      <c r="K178" s="266">
        <v>120.2</v>
      </c>
      <c r="L178" s="265">
        <f t="shared" si="41"/>
        <v>3228</v>
      </c>
      <c r="M178" s="265">
        <f t="shared" si="42"/>
        <v>2931</v>
      </c>
      <c r="N178" s="265">
        <f t="shared" si="43"/>
        <v>297</v>
      </c>
    </row>
    <row r="179" spans="1:14" s="261" customFormat="1" ht="48.75" customHeight="1" outlineLevel="1">
      <c r="A179" s="351" t="s">
        <v>412</v>
      </c>
      <c r="B179" s="350" t="s">
        <v>1098</v>
      </c>
      <c r="C179" s="286" t="s">
        <v>758</v>
      </c>
      <c r="D179" s="282" t="s">
        <v>48</v>
      </c>
      <c r="E179" s="319">
        <v>3738</v>
      </c>
      <c r="F179" s="346" t="s">
        <v>84</v>
      </c>
      <c r="G179" s="271">
        <v>344</v>
      </c>
      <c r="H179" s="269">
        <f t="shared" si="40"/>
        <v>3394</v>
      </c>
      <c r="I179" s="268" t="s">
        <v>784</v>
      </c>
      <c r="J179" s="267" t="s">
        <v>1751</v>
      </c>
      <c r="K179" s="266">
        <v>205.6</v>
      </c>
      <c r="L179" s="265">
        <f t="shared" si="41"/>
        <v>3738</v>
      </c>
      <c r="M179" s="265">
        <f t="shared" si="42"/>
        <v>3394</v>
      </c>
      <c r="N179" s="265">
        <f t="shared" si="43"/>
        <v>344</v>
      </c>
    </row>
    <row r="180" spans="1:14" s="261" customFormat="1" ht="47.25" outlineLevel="1">
      <c r="A180" s="275" t="s">
        <v>413</v>
      </c>
      <c r="B180" s="274" t="s">
        <v>77</v>
      </c>
      <c r="C180" s="274" t="s">
        <v>849</v>
      </c>
      <c r="D180" s="273" t="s">
        <v>67</v>
      </c>
      <c r="E180" s="272">
        <v>65.56</v>
      </c>
      <c r="F180" s="346" t="s">
        <v>84</v>
      </c>
      <c r="G180" s="271">
        <v>14.79</v>
      </c>
      <c r="H180" s="269">
        <f t="shared" si="40"/>
        <v>50.77</v>
      </c>
      <c r="I180" s="314" t="s">
        <v>84</v>
      </c>
      <c r="J180" s="267" t="s">
        <v>1751</v>
      </c>
      <c r="K180" s="266">
        <v>7.25</v>
      </c>
      <c r="L180" s="265">
        <f t="shared" si="41"/>
        <v>65.56</v>
      </c>
      <c r="M180" s="265">
        <f t="shared" si="42"/>
        <v>50.77</v>
      </c>
      <c r="N180" s="265">
        <f t="shared" si="43"/>
        <v>14.79</v>
      </c>
    </row>
    <row r="181" spans="1:14" s="261" customFormat="1" ht="47.25" outlineLevel="1">
      <c r="A181" s="275" t="s">
        <v>414</v>
      </c>
      <c r="B181" s="274" t="s">
        <v>78</v>
      </c>
      <c r="C181" s="274" t="s">
        <v>849</v>
      </c>
      <c r="D181" s="273" t="s">
        <v>67</v>
      </c>
      <c r="E181" s="272">
        <v>149.25</v>
      </c>
      <c r="F181" s="346" t="s">
        <v>84</v>
      </c>
      <c r="G181" s="271">
        <v>14.79</v>
      </c>
      <c r="H181" s="269">
        <f t="shared" si="40"/>
        <v>134.46</v>
      </c>
      <c r="I181" s="314" t="s">
        <v>84</v>
      </c>
      <c r="J181" s="267" t="s">
        <v>1751</v>
      </c>
      <c r="K181" s="266">
        <v>19.77</v>
      </c>
      <c r="L181" s="265">
        <f t="shared" si="41"/>
        <v>149.25</v>
      </c>
      <c r="M181" s="265">
        <f t="shared" si="42"/>
        <v>134.46</v>
      </c>
      <c r="N181" s="265">
        <f t="shared" si="43"/>
        <v>14.79</v>
      </c>
    </row>
    <row r="182" spans="1:14" s="261" customFormat="1" ht="59.25" customHeight="1" outlineLevel="1">
      <c r="A182" s="275" t="s">
        <v>415</v>
      </c>
      <c r="B182" s="274" t="s">
        <v>79</v>
      </c>
      <c r="C182" s="274" t="s">
        <v>850</v>
      </c>
      <c r="D182" s="273" t="s">
        <v>67</v>
      </c>
      <c r="E182" s="272">
        <v>249.98</v>
      </c>
      <c r="F182" s="346" t="s">
        <v>84</v>
      </c>
      <c r="G182" s="271">
        <v>14.79</v>
      </c>
      <c r="H182" s="269">
        <f t="shared" si="40"/>
        <v>235.19</v>
      </c>
      <c r="I182" s="314" t="s">
        <v>84</v>
      </c>
      <c r="J182" s="267" t="s">
        <v>1751</v>
      </c>
      <c r="K182" s="266">
        <v>37.590000000000003</v>
      </c>
      <c r="L182" s="265">
        <f t="shared" si="41"/>
        <v>249.98</v>
      </c>
      <c r="M182" s="265">
        <f t="shared" si="42"/>
        <v>235.19</v>
      </c>
      <c r="N182" s="265">
        <f t="shared" si="43"/>
        <v>14.79</v>
      </c>
    </row>
    <row r="183" spans="1:14" s="261" customFormat="1" ht="75.75" customHeight="1" outlineLevel="1">
      <c r="A183" s="275" t="s">
        <v>416</v>
      </c>
      <c r="B183" s="274" t="s">
        <v>224</v>
      </c>
      <c r="C183" s="274" t="s">
        <v>863</v>
      </c>
      <c r="D183" s="315" t="s">
        <v>67</v>
      </c>
      <c r="E183" s="312">
        <v>866.28</v>
      </c>
      <c r="F183" s="346" t="s">
        <v>84</v>
      </c>
      <c r="G183" s="311">
        <v>86.63</v>
      </c>
      <c r="H183" s="269">
        <f t="shared" si="40"/>
        <v>779.65</v>
      </c>
      <c r="I183" s="67" t="s">
        <v>84</v>
      </c>
      <c r="J183" s="267" t="s">
        <v>1751</v>
      </c>
      <c r="K183" s="266">
        <v>127.98</v>
      </c>
      <c r="L183" s="265">
        <f t="shared" si="41"/>
        <v>866.28</v>
      </c>
      <c r="M183" s="265">
        <f t="shared" si="42"/>
        <v>779.65</v>
      </c>
      <c r="N183" s="265">
        <f t="shared" si="43"/>
        <v>86.63</v>
      </c>
    </row>
    <row r="184" spans="1:14" s="261" customFormat="1" ht="52.5" customHeight="1" outlineLevel="1">
      <c r="A184" s="275" t="s">
        <v>417</v>
      </c>
      <c r="B184" s="274" t="s">
        <v>81</v>
      </c>
      <c r="C184" s="274" t="s">
        <v>851</v>
      </c>
      <c r="D184" s="273" t="s">
        <v>67</v>
      </c>
      <c r="E184" s="272">
        <v>227.98</v>
      </c>
      <c r="F184" s="346" t="s">
        <v>84</v>
      </c>
      <c r="G184" s="271">
        <v>22.59</v>
      </c>
      <c r="H184" s="269">
        <f t="shared" si="40"/>
        <v>205.39</v>
      </c>
      <c r="I184" s="314" t="s">
        <v>84</v>
      </c>
      <c r="J184" s="267" t="s">
        <v>1751</v>
      </c>
      <c r="K184" s="266">
        <v>14.66</v>
      </c>
      <c r="L184" s="265">
        <f t="shared" si="41"/>
        <v>227.98</v>
      </c>
      <c r="M184" s="265">
        <f t="shared" si="42"/>
        <v>205.39</v>
      </c>
      <c r="N184" s="265">
        <f t="shared" si="43"/>
        <v>22.59</v>
      </c>
    </row>
    <row r="185" spans="1:14" s="261" customFormat="1" ht="105" customHeight="1" outlineLevel="1">
      <c r="A185" s="275" t="s">
        <v>419</v>
      </c>
      <c r="B185" s="349" t="s">
        <v>56</v>
      </c>
      <c r="C185" s="348" t="s">
        <v>390</v>
      </c>
      <c r="D185" s="347" t="s">
        <v>57</v>
      </c>
      <c r="E185" s="281">
        <v>245.8</v>
      </c>
      <c r="F185" s="346" t="s">
        <v>84</v>
      </c>
      <c r="G185" s="336" t="s">
        <v>84</v>
      </c>
      <c r="H185" s="269">
        <f t="shared" si="40"/>
        <v>0</v>
      </c>
      <c r="I185" s="317" t="s">
        <v>632</v>
      </c>
      <c r="J185" s="267" t="s">
        <v>1751</v>
      </c>
      <c r="K185" s="266">
        <v>34.130000000000003</v>
      </c>
      <c r="L185" s="265">
        <f t="shared" si="41"/>
        <v>245.8</v>
      </c>
      <c r="M185" s="265">
        <f>IFERROR(L185-N185,0)</f>
        <v>0</v>
      </c>
      <c r="N185" s="265" t="str">
        <f t="shared" si="43"/>
        <v>-</v>
      </c>
    </row>
    <row r="186" spans="1:14" s="261" customFormat="1" ht="96.75" customHeight="1" outlineLevel="1">
      <c r="A186" s="275" t="s">
        <v>421</v>
      </c>
      <c r="B186" s="348" t="s">
        <v>391</v>
      </c>
      <c r="C186" s="348" t="s">
        <v>392</v>
      </c>
      <c r="D186" s="347" t="s">
        <v>57</v>
      </c>
      <c r="E186" s="281">
        <v>385.5</v>
      </c>
      <c r="F186" s="346" t="s">
        <v>84</v>
      </c>
      <c r="G186" s="336" t="s">
        <v>84</v>
      </c>
      <c r="H186" s="269">
        <f t="shared" si="40"/>
        <v>0</v>
      </c>
      <c r="I186" s="317" t="s">
        <v>632</v>
      </c>
      <c r="J186" s="267" t="s">
        <v>1751</v>
      </c>
      <c r="K186" s="266">
        <v>40.64</v>
      </c>
      <c r="L186" s="265">
        <f t="shared" si="41"/>
        <v>385.5</v>
      </c>
      <c r="M186" s="265">
        <f>IFERROR(L186-N186,0)</f>
        <v>0</v>
      </c>
      <c r="N186" s="265" t="str">
        <f t="shared" si="43"/>
        <v>-</v>
      </c>
    </row>
    <row r="187" spans="1:14" s="261" customFormat="1" ht="50.25" customHeight="1" outlineLevel="1">
      <c r="A187" s="275" t="s">
        <v>423</v>
      </c>
      <c r="B187" s="318" t="s">
        <v>288</v>
      </c>
      <c r="C187" s="318" t="s">
        <v>329</v>
      </c>
      <c r="D187" s="315" t="s">
        <v>1</v>
      </c>
      <c r="E187" s="312">
        <v>949.86</v>
      </c>
      <c r="F187" s="346" t="s">
        <v>84</v>
      </c>
      <c r="G187" s="311" t="s">
        <v>84</v>
      </c>
      <c r="H187" s="269">
        <f t="shared" si="40"/>
        <v>0</v>
      </c>
      <c r="I187" s="317" t="s">
        <v>632</v>
      </c>
      <c r="J187" s="267" t="s">
        <v>1751</v>
      </c>
      <c r="K187" s="266">
        <v>77.84</v>
      </c>
      <c r="L187" s="265">
        <f t="shared" si="41"/>
        <v>949.86</v>
      </c>
      <c r="M187" s="265">
        <f>IFERROR(L187-N187,0)</f>
        <v>0</v>
      </c>
      <c r="N187" s="265" t="str">
        <f t="shared" si="43"/>
        <v>-</v>
      </c>
    </row>
    <row r="188" spans="1:14" s="261" customFormat="1" ht="31.5" customHeight="1" outlineLevel="1">
      <c r="A188" s="782" t="s">
        <v>655</v>
      </c>
      <c r="B188" s="783"/>
      <c r="C188" s="783"/>
      <c r="D188" s="783"/>
      <c r="E188" s="783"/>
      <c r="F188" s="783"/>
      <c r="G188" s="783"/>
      <c r="H188" s="783"/>
      <c r="I188" s="783"/>
      <c r="J188" s="277"/>
      <c r="K188" s="276"/>
      <c r="L188" s="276"/>
      <c r="M188" s="276"/>
      <c r="N188" s="276"/>
    </row>
    <row r="189" spans="1:14" s="261" customFormat="1" ht="106.5" customHeight="1" outlineLevel="1">
      <c r="A189" s="345" t="s">
        <v>427</v>
      </c>
      <c r="B189" s="344" t="s">
        <v>1561</v>
      </c>
      <c r="C189" s="343" t="s">
        <v>1225</v>
      </c>
      <c r="D189" s="341"/>
      <c r="E189" s="342"/>
      <c r="F189" s="341"/>
      <c r="G189" s="341"/>
      <c r="H189" s="340"/>
      <c r="I189" s="339"/>
      <c r="J189" s="277"/>
      <c r="K189" s="276"/>
      <c r="L189" s="276"/>
      <c r="M189" s="276"/>
      <c r="N189" s="276"/>
    </row>
    <row r="190" spans="1:14" s="261" customFormat="1" ht="18.75" customHeight="1" outlineLevel="1">
      <c r="A190" s="326" t="s">
        <v>777</v>
      </c>
      <c r="B190" s="338" t="s">
        <v>658</v>
      </c>
      <c r="C190" s="313"/>
      <c r="D190" s="307" t="s">
        <v>48</v>
      </c>
      <c r="E190" s="337">
        <v>21655.82</v>
      </c>
      <c r="F190" s="337" t="s">
        <v>84</v>
      </c>
      <c r="G190" s="336">
        <v>2286.85</v>
      </c>
      <c r="H190" s="269">
        <f>IFERROR(E190-G190,0)</f>
        <v>19368.97</v>
      </c>
      <c r="I190" s="335" t="s">
        <v>84</v>
      </c>
      <c r="J190" s="267" t="s">
        <v>1751</v>
      </c>
      <c r="K190" s="266">
        <v>1850.46</v>
      </c>
      <c r="L190" s="265">
        <f>E190+(L$5-1)*K190</f>
        <v>21655.82</v>
      </c>
      <c r="M190" s="265">
        <f>L190-N190</f>
        <v>19368.97</v>
      </c>
      <c r="N190" s="265">
        <f>G190</f>
        <v>2286.85</v>
      </c>
    </row>
    <row r="191" spans="1:14" s="261" customFormat="1" ht="18.75" customHeight="1" outlineLevel="1">
      <c r="A191" s="326" t="s">
        <v>778</v>
      </c>
      <c r="B191" s="338" t="s">
        <v>26</v>
      </c>
      <c r="C191" s="313"/>
      <c r="D191" s="307" t="s">
        <v>48</v>
      </c>
      <c r="E191" s="337">
        <v>30250</v>
      </c>
      <c r="F191" s="337" t="s">
        <v>84</v>
      </c>
      <c r="G191" s="336">
        <v>2286.85</v>
      </c>
      <c r="H191" s="269">
        <f>IFERROR(E191-G191,0)</f>
        <v>27963.15</v>
      </c>
      <c r="I191" s="335" t="s">
        <v>84</v>
      </c>
      <c r="J191" s="267" t="s">
        <v>1751</v>
      </c>
      <c r="K191" s="266">
        <v>3075.95</v>
      </c>
      <c r="L191" s="265">
        <f>E191+(L$5-1)*K191</f>
        <v>30250</v>
      </c>
      <c r="M191" s="265">
        <f>L191-N191</f>
        <v>27963.15</v>
      </c>
      <c r="N191" s="265">
        <f>G191</f>
        <v>2286.85</v>
      </c>
    </row>
    <row r="192" spans="1:14" s="261" customFormat="1" ht="18.75" customHeight="1" outlineLevel="1">
      <c r="A192" s="326" t="s">
        <v>779</v>
      </c>
      <c r="B192" s="338" t="s">
        <v>27</v>
      </c>
      <c r="C192" s="313"/>
      <c r="D192" s="307" t="s">
        <v>48</v>
      </c>
      <c r="E192" s="337">
        <v>36360</v>
      </c>
      <c r="F192" s="337" t="s">
        <v>84</v>
      </c>
      <c r="G192" s="336">
        <v>2286.85</v>
      </c>
      <c r="H192" s="269">
        <f>IFERROR(E192-G192,0)</f>
        <v>34073.15</v>
      </c>
      <c r="I192" s="335" t="s">
        <v>84</v>
      </c>
      <c r="J192" s="267" t="s">
        <v>1751</v>
      </c>
      <c r="K192" s="266">
        <v>4497.66</v>
      </c>
      <c r="L192" s="265">
        <f>E192+(L$5-1)*K192</f>
        <v>36360</v>
      </c>
      <c r="M192" s="265">
        <f>L192-N192</f>
        <v>34073.15</v>
      </c>
      <c r="N192" s="265">
        <f>G192</f>
        <v>2286.85</v>
      </c>
    </row>
    <row r="193" spans="1:15" s="261" customFormat="1" ht="18.600000000000001" customHeight="1" outlineLevel="1">
      <c r="A193" s="326" t="s">
        <v>780</v>
      </c>
      <c r="B193" s="338" t="s">
        <v>28</v>
      </c>
      <c r="C193" s="313"/>
      <c r="D193" s="307" t="s">
        <v>48</v>
      </c>
      <c r="E193" s="337">
        <v>45737</v>
      </c>
      <c r="F193" s="337" t="s">
        <v>84</v>
      </c>
      <c r="G193" s="336">
        <v>2286.85</v>
      </c>
      <c r="H193" s="269">
        <f>IFERROR(E193-G193,0)</f>
        <v>43450.15</v>
      </c>
      <c r="I193" s="335" t="s">
        <v>84</v>
      </c>
      <c r="J193" s="267" t="s">
        <v>1751</v>
      </c>
      <c r="K193" s="266">
        <v>7386.53</v>
      </c>
      <c r="L193" s="265">
        <f>E193+(L$5-1)*K193</f>
        <v>45737</v>
      </c>
      <c r="M193" s="265">
        <f>L193-N193</f>
        <v>43450.15</v>
      </c>
      <c r="N193" s="265">
        <f>G193</f>
        <v>2286.85</v>
      </c>
    </row>
    <row r="194" spans="1:15" s="261" customFormat="1" ht="62.45" customHeight="1" outlineLevel="1">
      <c r="A194" s="326" t="s">
        <v>1355</v>
      </c>
      <c r="B194" s="318" t="s">
        <v>1324</v>
      </c>
      <c r="C194" s="318" t="s">
        <v>1383</v>
      </c>
      <c r="D194" s="273" t="s">
        <v>48</v>
      </c>
      <c r="E194" s="312">
        <v>2612.2595666469119</v>
      </c>
      <c r="F194" s="325">
        <v>1568.175</v>
      </c>
      <c r="G194" s="311">
        <v>258.87256966771201</v>
      </c>
      <c r="H194" s="269">
        <f>IFERROR(E194-G194,0)</f>
        <v>2353.3869969791999</v>
      </c>
      <c r="I194" s="317" t="s">
        <v>1381</v>
      </c>
      <c r="J194" s="267" t="s">
        <v>1751</v>
      </c>
      <c r="K194" s="266">
        <v>313.63499999999999</v>
      </c>
      <c r="L194" s="265">
        <f>E194+(L$5-1)*K194</f>
        <v>2612.2595666469119</v>
      </c>
      <c r="M194" s="265">
        <f>L194-N194</f>
        <v>2353.3869969791999</v>
      </c>
      <c r="N194" s="265">
        <f>G194</f>
        <v>258.87256966771201</v>
      </c>
    </row>
    <row r="195" spans="1:15" s="261" customFormat="1" ht="107.45" customHeight="1" outlineLevel="1">
      <c r="A195" s="334" t="s">
        <v>1356</v>
      </c>
      <c r="B195" s="333" t="s">
        <v>1325</v>
      </c>
      <c r="C195" s="333" t="s">
        <v>1382</v>
      </c>
      <c r="D195" s="332"/>
      <c r="E195" s="331"/>
      <c r="F195" s="330"/>
      <c r="G195" s="329"/>
      <c r="H195" s="328"/>
      <c r="I195" s="327"/>
      <c r="J195" s="277"/>
      <c r="K195" s="276"/>
      <c r="L195" s="276"/>
      <c r="M195" s="276"/>
      <c r="N195" s="276"/>
    </row>
    <row r="196" spans="1:15" s="261" customFormat="1" ht="46.5" customHeight="1" outlineLevel="1">
      <c r="A196" s="326" t="s">
        <v>1357</v>
      </c>
      <c r="B196" s="318" t="s">
        <v>1312</v>
      </c>
      <c r="C196" s="318"/>
      <c r="D196" s="315" t="s">
        <v>48</v>
      </c>
      <c r="E196" s="312">
        <v>6332.5606248969125</v>
      </c>
      <c r="F196" s="325">
        <v>4549.05</v>
      </c>
      <c r="G196" s="311">
        <v>627.55105291771213</v>
      </c>
      <c r="H196" s="269">
        <f t="shared" ref="H196:H201" si="44">IFERROR(E196-G196,0)</f>
        <v>5705.0095719792007</v>
      </c>
      <c r="I196" s="317" t="s">
        <v>1381</v>
      </c>
      <c r="J196" s="267" t="s">
        <v>1751</v>
      </c>
      <c r="K196" s="266">
        <v>909.81000000000006</v>
      </c>
      <c r="L196" s="265">
        <f t="shared" ref="L196:L201" si="45">E196+(L$5-1)*K196</f>
        <v>6332.5606248969125</v>
      </c>
      <c r="M196" s="265">
        <f t="shared" ref="M196:M201" si="46">L196-N196</f>
        <v>5705.0095719792007</v>
      </c>
      <c r="N196" s="265">
        <f t="shared" ref="N196:N201" si="47">G196</f>
        <v>627.55105291771213</v>
      </c>
    </row>
    <row r="197" spans="1:15" s="261" customFormat="1" ht="46.5" customHeight="1" outlineLevel="1">
      <c r="A197" s="326" t="s">
        <v>1358</v>
      </c>
      <c r="B197" s="318" t="s">
        <v>1317</v>
      </c>
      <c r="C197" s="318"/>
      <c r="D197" s="315" t="s">
        <v>48</v>
      </c>
      <c r="E197" s="312">
        <v>7125.9913141771203</v>
      </c>
      <c r="F197" s="325">
        <v>5263.9500000000007</v>
      </c>
      <c r="G197" s="311">
        <v>647.81739219792007</v>
      </c>
      <c r="H197" s="269">
        <f t="shared" si="44"/>
        <v>6478.1739219791998</v>
      </c>
      <c r="I197" s="317" t="s">
        <v>1381</v>
      </c>
      <c r="J197" s="267" t="s">
        <v>1751</v>
      </c>
      <c r="K197" s="266">
        <v>1052.7900000000002</v>
      </c>
      <c r="L197" s="265">
        <f t="shared" si="45"/>
        <v>7125.9913141771203</v>
      </c>
      <c r="M197" s="265">
        <f t="shared" si="46"/>
        <v>6478.1739219791998</v>
      </c>
      <c r="N197" s="265">
        <f t="shared" si="47"/>
        <v>647.81739219792007</v>
      </c>
    </row>
    <row r="198" spans="1:15" s="261" customFormat="1" ht="46.5" customHeight="1" outlineLevel="1">
      <c r="A198" s="326" t="s">
        <v>1359</v>
      </c>
      <c r="B198" s="318" t="s">
        <v>1313</v>
      </c>
      <c r="C198" s="318"/>
      <c r="D198" s="315" t="s">
        <v>48</v>
      </c>
      <c r="E198" s="312">
        <v>8074.9037401771202</v>
      </c>
      <c r="F198" s="325">
        <v>6061.59</v>
      </c>
      <c r="G198" s="311">
        <v>734.08215819791997</v>
      </c>
      <c r="H198" s="269">
        <f t="shared" si="44"/>
        <v>7340.8215819792003</v>
      </c>
      <c r="I198" s="317" t="s">
        <v>1381</v>
      </c>
      <c r="J198" s="267" t="s">
        <v>1751</v>
      </c>
      <c r="K198" s="266">
        <v>1212.318</v>
      </c>
      <c r="L198" s="265">
        <f t="shared" si="45"/>
        <v>8074.9037401771202</v>
      </c>
      <c r="M198" s="265">
        <f t="shared" si="46"/>
        <v>7340.8215819792003</v>
      </c>
      <c r="N198" s="265">
        <f t="shared" si="47"/>
        <v>734.08215819791997</v>
      </c>
    </row>
    <row r="199" spans="1:15" s="261" customFormat="1" ht="46.5" customHeight="1" outlineLevel="1">
      <c r="A199" s="326" t="s">
        <v>1360</v>
      </c>
      <c r="B199" s="318" t="s">
        <v>1314</v>
      </c>
      <c r="C199" s="318"/>
      <c r="D199" s="315" t="s">
        <v>48</v>
      </c>
      <c r="E199" s="312">
        <v>10233.32142467712</v>
      </c>
      <c r="F199" s="325">
        <v>7875.92</v>
      </c>
      <c r="G199" s="311">
        <v>930.30194769792013</v>
      </c>
      <c r="H199" s="269">
        <f t="shared" si="44"/>
        <v>9303.0194769791997</v>
      </c>
      <c r="I199" s="317" t="s">
        <v>1381</v>
      </c>
      <c r="J199" s="267" t="s">
        <v>1751</v>
      </c>
      <c r="K199" s="266">
        <v>1575.1840000000002</v>
      </c>
      <c r="L199" s="265">
        <f t="shared" si="45"/>
        <v>10233.32142467712</v>
      </c>
      <c r="M199" s="265">
        <f t="shared" si="46"/>
        <v>9303.0194769791997</v>
      </c>
      <c r="N199" s="265">
        <f t="shared" si="47"/>
        <v>930.30194769792013</v>
      </c>
    </row>
    <row r="200" spans="1:15" s="261" customFormat="1" ht="46.5" customHeight="1" outlineLevel="1">
      <c r="A200" s="326" t="s">
        <v>1361</v>
      </c>
      <c r="B200" s="318" t="s">
        <v>1315</v>
      </c>
      <c r="C200" s="318"/>
      <c r="D200" s="315" t="s">
        <v>48</v>
      </c>
      <c r="E200" s="312">
        <v>12108.014400257327</v>
      </c>
      <c r="F200" s="325">
        <v>9545.1299999999992</v>
      </c>
      <c r="G200" s="311">
        <v>999.74430827812785</v>
      </c>
      <c r="H200" s="269">
        <f t="shared" si="44"/>
        <v>11108.270091979199</v>
      </c>
      <c r="I200" s="317" t="s">
        <v>1381</v>
      </c>
      <c r="J200" s="267" t="s">
        <v>1751</v>
      </c>
      <c r="K200" s="266">
        <v>1909.0259999999998</v>
      </c>
      <c r="L200" s="265">
        <f t="shared" si="45"/>
        <v>12108.014400257327</v>
      </c>
      <c r="M200" s="265">
        <f t="shared" si="46"/>
        <v>11108.270091979199</v>
      </c>
      <c r="N200" s="265">
        <f t="shared" si="47"/>
        <v>999.74430827812785</v>
      </c>
    </row>
    <row r="201" spans="1:15" s="261" customFormat="1" ht="46.5" customHeight="1" outlineLevel="1">
      <c r="A201" s="326" t="s">
        <v>1362</v>
      </c>
      <c r="B201" s="318" t="s">
        <v>1316</v>
      </c>
      <c r="C201" s="318"/>
      <c r="D201" s="315" t="s">
        <v>48</v>
      </c>
      <c r="E201" s="312">
        <v>15125.029421737538</v>
      </c>
      <c r="F201" s="325">
        <v>12223.25</v>
      </c>
      <c r="G201" s="311">
        <v>1120.3725497583362</v>
      </c>
      <c r="H201" s="269">
        <f t="shared" si="44"/>
        <v>14004.656871979201</v>
      </c>
      <c r="I201" s="317" t="s">
        <v>1381</v>
      </c>
      <c r="J201" s="267" t="s">
        <v>1751</v>
      </c>
      <c r="K201" s="266">
        <v>2444.65</v>
      </c>
      <c r="L201" s="265">
        <f t="shared" si="45"/>
        <v>15125.029421737538</v>
      </c>
      <c r="M201" s="265">
        <f t="shared" si="46"/>
        <v>14004.656871979201</v>
      </c>
      <c r="N201" s="265">
        <f t="shared" si="47"/>
        <v>1120.3725497583362</v>
      </c>
    </row>
    <row r="202" spans="1:15" s="261" customFormat="1" ht="31.9" customHeight="1" outlineLevel="1">
      <c r="A202" s="782" t="s">
        <v>526</v>
      </c>
      <c r="B202" s="783"/>
      <c r="C202" s="783"/>
      <c r="D202" s="783"/>
      <c r="E202" s="783"/>
      <c r="F202" s="783"/>
      <c r="G202" s="783"/>
      <c r="H202" s="783"/>
      <c r="I202" s="324"/>
      <c r="J202" s="323"/>
      <c r="K202" s="323"/>
      <c r="L202" s="265"/>
      <c r="M202" s="265"/>
      <c r="N202" s="265"/>
    </row>
    <row r="203" spans="1:15" s="261" customFormat="1" ht="46.5" customHeight="1" outlineLevel="1">
      <c r="A203" s="322" t="s">
        <v>476</v>
      </c>
      <c r="B203" s="321" t="s">
        <v>1553</v>
      </c>
      <c r="C203" s="287" t="s">
        <v>1537</v>
      </c>
      <c r="D203" s="307" t="s">
        <v>67</v>
      </c>
      <c r="E203" s="38">
        <v>181</v>
      </c>
      <c r="F203" s="272" t="s">
        <v>84</v>
      </c>
      <c r="G203" s="39">
        <v>18.100000000000001</v>
      </c>
      <c r="H203" s="269">
        <f>IFERROR(E203-G203,0)</f>
        <v>162.9</v>
      </c>
      <c r="I203" s="67" t="s">
        <v>529</v>
      </c>
      <c r="J203" s="289" t="s">
        <v>1752</v>
      </c>
      <c r="K203" s="266">
        <v>52.128000000000014</v>
      </c>
      <c r="L203" s="265">
        <f>E203+(L$6-1)*K203</f>
        <v>209.14912000000001</v>
      </c>
      <c r="M203" s="265">
        <f>L203-N203</f>
        <v>191.04912000000002</v>
      </c>
      <c r="N203" s="265">
        <f>G203</f>
        <v>18.100000000000001</v>
      </c>
      <c r="O203" s="288"/>
    </row>
    <row r="204" spans="1:15" s="261" customFormat="1" ht="46.5" customHeight="1" outlineLevel="1">
      <c r="A204" s="782" t="s">
        <v>525</v>
      </c>
      <c r="B204" s="783"/>
      <c r="C204" s="783"/>
      <c r="D204" s="782"/>
      <c r="E204" s="783"/>
      <c r="F204" s="783"/>
      <c r="G204" s="782"/>
      <c r="H204" s="783"/>
      <c r="I204" s="783"/>
      <c r="J204" s="296"/>
      <c r="K204" s="320"/>
      <c r="L204" s="265"/>
      <c r="M204" s="265"/>
      <c r="N204" s="265"/>
    </row>
    <row r="205" spans="1:15" s="261" customFormat="1" ht="46.5" customHeight="1" outlineLevel="1">
      <c r="A205" s="40" t="s">
        <v>1411</v>
      </c>
      <c r="B205" s="286" t="s">
        <v>1429</v>
      </c>
      <c r="C205" s="286" t="s">
        <v>1559</v>
      </c>
      <c r="D205" s="273" t="s">
        <v>1430</v>
      </c>
      <c r="E205" s="38">
        <v>262.96813670999995</v>
      </c>
      <c r="F205" s="319">
        <v>73.948906709999989</v>
      </c>
      <c r="G205" s="39">
        <v>51.576230000000002</v>
      </c>
      <c r="H205" s="304">
        <f>IFERROR(E205-G205,0)</f>
        <v>211.39190670999994</v>
      </c>
      <c r="I205" s="310"/>
      <c r="J205" s="289" t="s">
        <v>1752</v>
      </c>
      <c r="K205" s="266">
        <f>F205*0.8</f>
        <v>59.159125367999991</v>
      </c>
      <c r="L205" s="265">
        <f>E205+(L$6-1)*K205</f>
        <v>294.91406440871992</v>
      </c>
      <c r="M205" s="265">
        <f>L205-N205</f>
        <v>243.33783440871991</v>
      </c>
      <c r="N205" s="265">
        <f>G205</f>
        <v>51.576230000000002</v>
      </c>
      <c r="O205" s="288"/>
    </row>
    <row r="206" spans="1:15" s="261" customFormat="1" ht="31.5" customHeight="1" outlineLevel="1">
      <c r="A206" s="782" t="s">
        <v>527</v>
      </c>
      <c r="B206" s="783"/>
      <c r="C206" s="783"/>
      <c r="D206" s="783"/>
      <c r="E206" s="783"/>
      <c r="F206" s="783"/>
      <c r="G206" s="783"/>
      <c r="H206" s="783"/>
      <c r="I206" s="783"/>
      <c r="J206" s="277"/>
      <c r="K206" s="276"/>
      <c r="L206" s="276"/>
      <c r="M206" s="276"/>
      <c r="N206" s="276"/>
    </row>
    <row r="207" spans="1:15" s="261" customFormat="1" ht="47.25" outlineLevel="1">
      <c r="A207" s="40" t="s">
        <v>791</v>
      </c>
      <c r="B207" s="318" t="s">
        <v>247</v>
      </c>
      <c r="C207" s="316" t="s">
        <v>866</v>
      </c>
      <c r="D207" s="315" t="s">
        <v>1</v>
      </c>
      <c r="E207" s="312">
        <v>376.81</v>
      </c>
      <c r="F207" s="272" t="s">
        <v>84</v>
      </c>
      <c r="G207" s="311" t="s">
        <v>84</v>
      </c>
      <c r="H207" s="269">
        <f t="shared" ref="H207:H220" si="48">IFERROR(E207-G207,0)</f>
        <v>0</v>
      </c>
      <c r="I207" s="317" t="s">
        <v>634</v>
      </c>
      <c r="J207" s="267" t="s">
        <v>1751</v>
      </c>
      <c r="K207" s="266">
        <v>41.46</v>
      </c>
      <c r="L207" s="265">
        <f>E207+(L$5-1)*K207</f>
        <v>376.81</v>
      </c>
      <c r="M207" s="265">
        <f>IFERROR(L207-N207,0)</f>
        <v>0</v>
      </c>
      <c r="N207" s="265" t="str">
        <f t="shared" ref="N207:N220" si="49">G207</f>
        <v>-</v>
      </c>
    </row>
    <row r="208" spans="1:15" s="261" customFormat="1" ht="63" outlineLevel="1">
      <c r="A208" s="40" t="s">
        <v>792</v>
      </c>
      <c r="B208" s="274" t="s">
        <v>64</v>
      </c>
      <c r="C208" s="316" t="s">
        <v>202</v>
      </c>
      <c r="D208" s="273" t="s">
        <v>65</v>
      </c>
      <c r="E208" s="272">
        <v>622</v>
      </c>
      <c r="F208" s="272" t="s">
        <v>84</v>
      </c>
      <c r="G208" s="271">
        <v>62.2</v>
      </c>
      <c r="H208" s="269">
        <f t="shared" si="48"/>
        <v>559.79999999999995</v>
      </c>
      <c r="I208" s="314" t="s">
        <v>84</v>
      </c>
      <c r="J208" s="267" t="s">
        <v>1751</v>
      </c>
      <c r="K208" s="266">
        <v>95.43</v>
      </c>
      <c r="L208" s="265">
        <f>E208+(L$5-1)*K208</f>
        <v>622</v>
      </c>
      <c r="M208" s="265">
        <f t="shared" ref="M208:M220" si="50">L208-N208</f>
        <v>559.79999999999995</v>
      </c>
      <c r="N208" s="265">
        <f t="shared" si="49"/>
        <v>62.2</v>
      </c>
    </row>
    <row r="209" spans="1:15" s="261" customFormat="1" ht="46.15" customHeight="1" outlineLevel="1">
      <c r="A209" s="149" t="s">
        <v>1404</v>
      </c>
      <c r="B209" s="274" t="s">
        <v>1403</v>
      </c>
      <c r="C209" s="316" t="s">
        <v>1435</v>
      </c>
      <c r="D209" s="315" t="s">
        <v>1</v>
      </c>
      <c r="E209" s="272">
        <v>392.23</v>
      </c>
      <c r="F209" s="272" t="s">
        <v>84</v>
      </c>
      <c r="G209" s="271">
        <v>39.223000000000006</v>
      </c>
      <c r="H209" s="269">
        <f t="shared" si="48"/>
        <v>353.00700000000001</v>
      </c>
      <c r="I209" s="314"/>
      <c r="J209" s="267" t="s">
        <v>1751</v>
      </c>
      <c r="K209" s="266">
        <v>50</v>
      </c>
      <c r="L209" s="265">
        <f>E209+(L$5-1)*K209</f>
        <v>392.23</v>
      </c>
      <c r="M209" s="265">
        <f t="shared" si="50"/>
        <v>353.00700000000001</v>
      </c>
      <c r="N209" s="265">
        <f t="shared" si="49"/>
        <v>39.223000000000006</v>
      </c>
    </row>
    <row r="210" spans="1:15" s="261" customFormat="1" ht="46.15" customHeight="1" outlineLevel="1">
      <c r="A210" s="40" t="s">
        <v>793</v>
      </c>
      <c r="B210" s="313" t="s">
        <v>330</v>
      </c>
      <c r="C210" s="308" t="s">
        <v>536</v>
      </c>
      <c r="D210" s="307" t="s">
        <v>1025</v>
      </c>
      <c r="E210" s="312">
        <v>708</v>
      </c>
      <c r="F210" s="281" t="s">
        <v>84</v>
      </c>
      <c r="G210" s="311">
        <v>71</v>
      </c>
      <c r="H210" s="304">
        <f t="shared" si="48"/>
        <v>637</v>
      </c>
      <c r="I210" s="310" t="s">
        <v>634</v>
      </c>
      <c r="J210" s="289" t="s">
        <v>1752</v>
      </c>
      <c r="K210" s="266">
        <v>326.12800000000004</v>
      </c>
      <c r="L210" s="265">
        <f t="shared" ref="L210:L220" si="51">E210+(L$6-1)*K210</f>
        <v>884.10912000000008</v>
      </c>
      <c r="M210" s="265">
        <f t="shared" si="50"/>
        <v>813.10912000000008</v>
      </c>
      <c r="N210" s="265">
        <f t="shared" si="49"/>
        <v>71</v>
      </c>
      <c r="O210" s="288"/>
    </row>
    <row r="211" spans="1:15" s="261" customFormat="1" ht="46.15" customHeight="1" outlineLevel="1">
      <c r="A211" s="40" t="s">
        <v>794</v>
      </c>
      <c r="B211" s="313" t="s">
        <v>331</v>
      </c>
      <c r="C211" s="308" t="s">
        <v>537</v>
      </c>
      <c r="D211" s="307" t="s">
        <v>1026</v>
      </c>
      <c r="E211" s="312">
        <v>523</v>
      </c>
      <c r="F211" s="281" t="s">
        <v>84</v>
      </c>
      <c r="G211" s="311">
        <v>52</v>
      </c>
      <c r="H211" s="304">
        <f t="shared" si="48"/>
        <v>471</v>
      </c>
      <c r="I211" s="310" t="s">
        <v>634</v>
      </c>
      <c r="J211" s="289" t="s">
        <v>1752</v>
      </c>
      <c r="K211" s="266">
        <v>143.416</v>
      </c>
      <c r="L211" s="265">
        <f t="shared" si="51"/>
        <v>600.44464000000005</v>
      </c>
      <c r="M211" s="265">
        <f t="shared" si="50"/>
        <v>548.44464000000005</v>
      </c>
      <c r="N211" s="265">
        <f t="shared" si="49"/>
        <v>52</v>
      </c>
      <c r="O211" s="288"/>
    </row>
    <row r="212" spans="1:15" s="261" customFormat="1" ht="46.15" customHeight="1" outlineLevel="1">
      <c r="A212" s="40" t="s">
        <v>795</v>
      </c>
      <c r="B212" s="286" t="s">
        <v>1545</v>
      </c>
      <c r="C212" s="308" t="s">
        <v>418</v>
      </c>
      <c r="D212" s="307" t="s">
        <v>67</v>
      </c>
      <c r="E212" s="309">
        <v>97.21</v>
      </c>
      <c r="F212" s="281" t="s">
        <v>84</v>
      </c>
      <c r="G212" s="39">
        <f>E212*0.1</f>
        <v>9.7210000000000001</v>
      </c>
      <c r="H212" s="304">
        <f t="shared" si="48"/>
        <v>87.48899999999999</v>
      </c>
      <c r="I212" s="306" t="s">
        <v>84</v>
      </c>
      <c r="J212" s="289" t="s">
        <v>1752</v>
      </c>
      <c r="K212" s="266">
        <v>44.024000000000001</v>
      </c>
      <c r="L212" s="265">
        <f t="shared" si="51"/>
        <v>120.98295999999999</v>
      </c>
      <c r="M212" s="265">
        <f t="shared" si="50"/>
        <v>111.26195999999999</v>
      </c>
      <c r="N212" s="265">
        <f t="shared" si="49"/>
        <v>9.7210000000000001</v>
      </c>
      <c r="O212" s="288"/>
    </row>
    <row r="213" spans="1:15" s="261" customFormat="1" ht="46.15" customHeight="1" outlineLevel="1">
      <c r="A213" s="40" t="s">
        <v>796</v>
      </c>
      <c r="B213" s="286" t="s">
        <v>1546</v>
      </c>
      <c r="C213" s="308" t="s">
        <v>420</v>
      </c>
      <c r="D213" s="307" t="s">
        <v>67</v>
      </c>
      <c r="E213" s="38">
        <v>138</v>
      </c>
      <c r="F213" s="281" t="s">
        <v>84</v>
      </c>
      <c r="G213" s="39">
        <v>13.8</v>
      </c>
      <c r="H213" s="304">
        <f t="shared" si="48"/>
        <v>124.2</v>
      </c>
      <c r="I213" s="306" t="s">
        <v>84</v>
      </c>
      <c r="J213" s="289" t="s">
        <v>1752</v>
      </c>
      <c r="K213" s="266">
        <v>73.010666666666665</v>
      </c>
      <c r="L213" s="265">
        <f t="shared" si="51"/>
        <v>177.42576</v>
      </c>
      <c r="M213" s="265">
        <f t="shared" si="50"/>
        <v>163.62575999999999</v>
      </c>
      <c r="N213" s="265">
        <f t="shared" si="49"/>
        <v>13.8</v>
      </c>
      <c r="O213" s="288"/>
    </row>
    <row r="214" spans="1:15" s="261" customFormat="1" ht="46.15" customHeight="1" outlineLevel="1">
      <c r="A214" s="40" t="s">
        <v>797</v>
      </c>
      <c r="B214" s="286" t="s">
        <v>1547</v>
      </c>
      <c r="C214" s="308" t="s">
        <v>422</v>
      </c>
      <c r="D214" s="307" t="s">
        <v>67</v>
      </c>
      <c r="E214" s="38">
        <v>164</v>
      </c>
      <c r="F214" s="281" t="s">
        <v>84</v>
      </c>
      <c r="G214" s="39">
        <v>16.399999999999999</v>
      </c>
      <c r="H214" s="304">
        <f t="shared" si="48"/>
        <v>147.6</v>
      </c>
      <c r="I214" s="306" t="s">
        <v>84</v>
      </c>
      <c r="J214" s="289" t="s">
        <v>1752</v>
      </c>
      <c r="K214" s="266">
        <v>102.66399999999999</v>
      </c>
      <c r="L214" s="265">
        <f t="shared" si="51"/>
        <v>219.43856</v>
      </c>
      <c r="M214" s="265">
        <f t="shared" si="50"/>
        <v>203.03855999999999</v>
      </c>
      <c r="N214" s="265">
        <f t="shared" si="49"/>
        <v>16.399999999999999</v>
      </c>
      <c r="O214" s="288"/>
    </row>
    <row r="215" spans="1:15" s="261" customFormat="1" ht="46.15" customHeight="1" outlineLevel="1">
      <c r="A215" s="40" t="s">
        <v>798</v>
      </c>
      <c r="B215" s="286" t="s">
        <v>1548</v>
      </c>
      <c r="C215" s="287" t="s">
        <v>424</v>
      </c>
      <c r="D215" s="307" t="s">
        <v>67</v>
      </c>
      <c r="E215" s="38">
        <v>126</v>
      </c>
      <c r="F215" s="281" t="s">
        <v>84</v>
      </c>
      <c r="G215" s="39">
        <v>12.6</v>
      </c>
      <c r="H215" s="304">
        <f t="shared" si="48"/>
        <v>113.4</v>
      </c>
      <c r="I215" s="306" t="s">
        <v>84</v>
      </c>
      <c r="J215" s="289" t="s">
        <v>1752</v>
      </c>
      <c r="K215" s="266">
        <v>44.024000000000001</v>
      </c>
      <c r="L215" s="265">
        <f t="shared" si="51"/>
        <v>149.77296000000001</v>
      </c>
      <c r="M215" s="265">
        <f t="shared" si="50"/>
        <v>137.17296000000002</v>
      </c>
      <c r="N215" s="265">
        <f t="shared" si="49"/>
        <v>12.6</v>
      </c>
      <c r="O215" s="288"/>
    </row>
    <row r="216" spans="1:15" s="261" customFormat="1" ht="46.15" customHeight="1" outlineLevel="1">
      <c r="A216" s="40" t="s">
        <v>799</v>
      </c>
      <c r="B216" s="286" t="s">
        <v>1549</v>
      </c>
      <c r="C216" s="287" t="s">
        <v>426</v>
      </c>
      <c r="D216" s="307" t="s">
        <v>67</v>
      </c>
      <c r="E216" s="38">
        <v>151</v>
      </c>
      <c r="F216" s="281" t="s">
        <v>84</v>
      </c>
      <c r="G216" s="39">
        <v>15.1</v>
      </c>
      <c r="H216" s="304">
        <f t="shared" si="48"/>
        <v>135.9</v>
      </c>
      <c r="I216" s="306" t="s">
        <v>84</v>
      </c>
      <c r="J216" s="289" t="s">
        <v>1752</v>
      </c>
      <c r="K216" s="266">
        <v>44.024000000000001</v>
      </c>
      <c r="L216" s="265">
        <f t="shared" si="51"/>
        <v>174.77296000000001</v>
      </c>
      <c r="M216" s="265">
        <f t="shared" si="50"/>
        <v>159.67296000000002</v>
      </c>
      <c r="N216" s="265">
        <f t="shared" si="49"/>
        <v>15.1</v>
      </c>
      <c r="O216" s="288"/>
    </row>
    <row r="217" spans="1:15" s="261" customFormat="1" ht="46.15" customHeight="1" outlineLevel="1">
      <c r="A217" s="40" t="s">
        <v>800</v>
      </c>
      <c r="B217" s="274" t="s">
        <v>953</v>
      </c>
      <c r="C217" s="274" t="s">
        <v>80</v>
      </c>
      <c r="D217" s="273" t="s">
        <v>67</v>
      </c>
      <c r="E217" s="281">
        <v>407.66</v>
      </c>
      <c r="F217" s="281" t="s">
        <v>84</v>
      </c>
      <c r="G217" s="280">
        <v>44.842600000000004</v>
      </c>
      <c r="H217" s="304">
        <f t="shared" si="48"/>
        <v>362.81740000000002</v>
      </c>
      <c r="I217" s="303" t="s">
        <v>1219</v>
      </c>
      <c r="J217" s="289" t="s">
        <v>1752</v>
      </c>
      <c r="K217" s="266">
        <v>290.25392000000005</v>
      </c>
      <c r="L217" s="265">
        <f t="shared" si="51"/>
        <v>564.39711680000005</v>
      </c>
      <c r="M217" s="265">
        <f t="shared" si="50"/>
        <v>519.5545168000001</v>
      </c>
      <c r="N217" s="265">
        <f t="shared" si="49"/>
        <v>44.842600000000004</v>
      </c>
      <c r="O217" s="288"/>
    </row>
    <row r="218" spans="1:15" s="261" customFormat="1" ht="46.15" customHeight="1" outlineLevel="1">
      <c r="A218" s="40" t="s">
        <v>1059</v>
      </c>
      <c r="B218" s="286" t="s">
        <v>848</v>
      </c>
      <c r="C218" s="286" t="s">
        <v>874</v>
      </c>
      <c r="D218" s="282" t="s">
        <v>67</v>
      </c>
      <c r="E218" s="281">
        <v>1378.79</v>
      </c>
      <c r="F218" s="281" t="s">
        <v>84</v>
      </c>
      <c r="G218" s="280">
        <v>114.16</v>
      </c>
      <c r="H218" s="304">
        <f t="shared" si="48"/>
        <v>1264.6299999999999</v>
      </c>
      <c r="I218" s="305" t="s">
        <v>1220</v>
      </c>
      <c r="J218" s="289" t="s">
        <v>1752</v>
      </c>
      <c r="K218" s="266">
        <v>311.57600000000002</v>
      </c>
      <c r="L218" s="265">
        <f t="shared" si="51"/>
        <v>1547.0410400000001</v>
      </c>
      <c r="M218" s="265">
        <f t="shared" si="50"/>
        <v>1432.88104</v>
      </c>
      <c r="N218" s="265">
        <f t="shared" si="49"/>
        <v>114.16</v>
      </c>
      <c r="O218" s="288"/>
    </row>
    <row r="219" spans="1:15" s="261" customFormat="1" ht="46.15" customHeight="1" outlineLevel="1">
      <c r="A219" s="40" t="s">
        <v>1060</v>
      </c>
      <c r="B219" s="274" t="s">
        <v>954</v>
      </c>
      <c r="C219" s="274" t="s">
        <v>80</v>
      </c>
      <c r="D219" s="273" t="s">
        <v>67</v>
      </c>
      <c r="E219" s="281">
        <v>73.37</v>
      </c>
      <c r="F219" s="281" t="s">
        <v>84</v>
      </c>
      <c r="G219" s="280">
        <v>8.0707000000000004</v>
      </c>
      <c r="H219" s="304">
        <f t="shared" si="48"/>
        <v>65.299300000000002</v>
      </c>
      <c r="I219" s="303" t="s">
        <v>1221</v>
      </c>
      <c r="J219" s="289" t="s">
        <v>1752</v>
      </c>
      <c r="K219" s="266">
        <v>52.239440000000002</v>
      </c>
      <c r="L219" s="265">
        <f t="shared" si="51"/>
        <v>101.5792976</v>
      </c>
      <c r="M219" s="265">
        <f t="shared" si="50"/>
        <v>93.508597600000002</v>
      </c>
      <c r="N219" s="265">
        <f t="shared" si="49"/>
        <v>8.0707000000000004</v>
      </c>
      <c r="O219" s="288"/>
    </row>
    <row r="220" spans="1:15" s="261" customFormat="1" ht="46.15" customHeight="1" outlineLevel="1" thickBot="1">
      <c r="A220" s="40" t="s">
        <v>1061</v>
      </c>
      <c r="B220" s="274" t="s">
        <v>1550</v>
      </c>
      <c r="C220" s="274" t="s">
        <v>80</v>
      </c>
      <c r="D220" s="273" t="s">
        <v>67</v>
      </c>
      <c r="E220" s="281">
        <v>55.03</v>
      </c>
      <c r="F220" s="281" t="s">
        <v>84</v>
      </c>
      <c r="G220" s="280">
        <v>6.0533000000000001</v>
      </c>
      <c r="H220" s="304">
        <f t="shared" si="48"/>
        <v>48.976700000000001</v>
      </c>
      <c r="I220" s="303" t="s">
        <v>1221</v>
      </c>
      <c r="J220" s="289" t="s">
        <v>1752</v>
      </c>
      <c r="K220" s="266">
        <v>39.181360000000005</v>
      </c>
      <c r="L220" s="265">
        <f t="shared" si="51"/>
        <v>76.187934400000003</v>
      </c>
      <c r="M220" s="265">
        <f t="shared" si="50"/>
        <v>70.13463440000001</v>
      </c>
      <c r="N220" s="265">
        <f t="shared" si="49"/>
        <v>6.0533000000000001</v>
      </c>
      <c r="O220" s="288"/>
    </row>
    <row r="221" spans="1:15" s="261" customFormat="1" ht="26.25" customHeight="1" thickBot="1">
      <c r="A221" s="787" t="s">
        <v>1384</v>
      </c>
      <c r="B221" s="788"/>
      <c r="C221" s="788"/>
      <c r="D221" s="302"/>
      <c r="E221" s="301"/>
      <c r="F221" s="301"/>
      <c r="G221" s="301"/>
      <c r="H221" s="301"/>
      <c r="I221" s="301"/>
      <c r="J221" s="277"/>
      <c r="K221" s="276"/>
      <c r="L221" s="276"/>
      <c r="M221" s="276"/>
      <c r="N221" s="276"/>
    </row>
    <row r="222" spans="1:15" s="261" customFormat="1" ht="25.5" customHeight="1" outlineLevel="1">
      <c r="A222" s="300" t="s">
        <v>215</v>
      </c>
      <c r="B222" s="299"/>
      <c r="C222" s="299"/>
      <c r="D222" s="299"/>
      <c r="E222" s="299"/>
      <c r="F222" s="299"/>
      <c r="G222" s="299"/>
      <c r="H222" s="299"/>
      <c r="I222" s="299"/>
      <c r="J222" s="277"/>
      <c r="K222" s="276"/>
      <c r="L222" s="276"/>
      <c r="M222" s="276"/>
      <c r="N222" s="276"/>
    </row>
    <row r="223" spans="1:15" s="261" customFormat="1" ht="47.25" outlineLevel="1">
      <c r="A223" s="275" t="s">
        <v>806</v>
      </c>
      <c r="B223" s="274" t="s">
        <v>991</v>
      </c>
      <c r="C223" s="274" t="s">
        <v>858</v>
      </c>
      <c r="D223" s="273" t="s">
        <v>109</v>
      </c>
      <c r="E223" s="281">
        <v>238.35</v>
      </c>
      <c r="F223" s="297">
        <v>187.95</v>
      </c>
      <c r="G223" s="270" t="s">
        <v>84</v>
      </c>
      <c r="H223" s="269">
        <f t="shared" ref="H223:H229" si="52">IFERROR(E223-G223,0)</f>
        <v>0</v>
      </c>
      <c r="I223" s="268" t="s">
        <v>852</v>
      </c>
      <c r="J223" s="267" t="s">
        <v>1751</v>
      </c>
      <c r="K223" s="266">
        <v>37.590000000000003</v>
      </c>
      <c r="L223" s="265">
        <f t="shared" ref="L223:L229" si="53">E223+(L$5-1)*K223</f>
        <v>238.35</v>
      </c>
      <c r="M223" s="265">
        <f t="shared" ref="M223:M229" si="54">IFERROR(L223-N223,0)</f>
        <v>0</v>
      </c>
      <c r="N223" s="265" t="str">
        <f t="shared" ref="N223:N229" si="55">G223</f>
        <v>-</v>
      </c>
    </row>
    <row r="224" spans="1:15" s="261" customFormat="1" ht="47.25" outlineLevel="1">
      <c r="A224" s="275" t="s">
        <v>807</v>
      </c>
      <c r="B224" s="274" t="s">
        <v>216</v>
      </c>
      <c r="C224" s="274" t="s">
        <v>859</v>
      </c>
      <c r="D224" s="273" t="s">
        <v>109</v>
      </c>
      <c r="E224" s="281">
        <v>399.7</v>
      </c>
      <c r="F224" s="297">
        <v>342.76</v>
      </c>
      <c r="G224" s="270" t="s">
        <v>84</v>
      </c>
      <c r="H224" s="269">
        <f t="shared" si="52"/>
        <v>0</v>
      </c>
      <c r="I224" s="268" t="s">
        <v>852</v>
      </c>
      <c r="J224" s="267" t="s">
        <v>1751</v>
      </c>
      <c r="K224" s="266">
        <v>68.55</v>
      </c>
      <c r="L224" s="265">
        <f t="shared" si="53"/>
        <v>399.7</v>
      </c>
      <c r="M224" s="265">
        <f t="shared" si="54"/>
        <v>0</v>
      </c>
      <c r="N224" s="265" t="str">
        <f t="shared" si="55"/>
        <v>-</v>
      </c>
    </row>
    <row r="225" spans="1:15" s="261" customFormat="1" ht="43.5" customHeight="1" outlineLevel="1">
      <c r="A225" s="275" t="s">
        <v>808</v>
      </c>
      <c r="B225" s="298" t="s">
        <v>970</v>
      </c>
      <c r="C225" s="274" t="s">
        <v>859</v>
      </c>
      <c r="D225" s="282" t="s">
        <v>109</v>
      </c>
      <c r="E225" s="281">
        <v>883.51957236162286</v>
      </c>
      <c r="F225" s="280">
        <v>828.59623902828957</v>
      </c>
      <c r="G225" s="270" t="s">
        <v>84</v>
      </c>
      <c r="H225" s="269">
        <f t="shared" si="52"/>
        <v>0</v>
      </c>
      <c r="I225" s="268" t="s">
        <v>852</v>
      </c>
      <c r="J225" s="267" t="s">
        <v>1751</v>
      </c>
      <c r="K225" s="266">
        <v>165.72</v>
      </c>
      <c r="L225" s="265">
        <f t="shared" si="53"/>
        <v>883.51957236162286</v>
      </c>
      <c r="M225" s="265">
        <f t="shared" si="54"/>
        <v>0</v>
      </c>
      <c r="N225" s="265" t="str">
        <f t="shared" si="55"/>
        <v>-</v>
      </c>
    </row>
    <row r="226" spans="1:15" s="261" customFormat="1" ht="47.25" outlineLevel="1">
      <c r="A226" s="275" t="s">
        <v>810</v>
      </c>
      <c r="B226" s="274" t="s">
        <v>219</v>
      </c>
      <c r="C226" s="274" t="s">
        <v>860</v>
      </c>
      <c r="D226" s="273" t="s">
        <v>109</v>
      </c>
      <c r="E226" s="281">
        <v>579.01</v>
      </c>
      <c r="F226" s="297">
        <v>514.47</v>
      </c>
      <c r="G226" s="270" t="s">
        <v>84</v>
      </c>
      <c r="H226" s="269">
        <f t="shared" si="52"/>
        <v>0</v>
      </c>
      <c r="I226" s="268" t="s">
        <v>852</v>
      </c>
      <c r="J226" s="267" t="s">
        <v>1751</v>
      </c>
      <c r="K226" s="266">
        <v>102.89</v>
      </c>
      <c r="L226" s="265">
        <f t="shared" si="53"/>
        <v>579.01</v>
      </c>
      <c r="M226" s="265">
        <f t="shared" si="54"/>
        <v>0</v>
      </c>
      <c r="N226" s="265" t="str">
        <f t="shared" si="55"/>
        <v>-</v>
      </c>
    </row>
    <row r="227" spans="1:15" s="261" customFormat="1" ht="47.25" outlineLevel="1">
      <c r="A227" s="275" t="s">
        <v>811</v>
      </c>
      <c r="B227" s="274" t="s">
        <v>220</v>
      </c>
      <c r="C227" s="274" t="s">
        <v>861</v>
      </c>
      <c r="D227" s="273" t="s">
        <v>109</v>
      </c>
      <c r="E227" s="281">
        <v>78.8</v>
      </c>
      <c r="F227" s="297">
        <v>47.76</v>
      </c>
      <c r="G227" s="270" t="s">
        <v>84</v>
      </c>
      <c r="H227" s="269">
        <f t="shared" si="52"/>
        <v>0</v>
      </c>
      <c r="I227" s="268" t="s">
        <v>852</v>
      </c>
      <c r="J227" s="267" t="s">
        <v>1751</v>
      </c>
      <c r="K227" s="266">
        <v>9.5500000000000007</v>
      </c>
      <c r="L227" s="265">
        <f t="shared" si="53"/>
        <v>78.8</v>
      </c>
      <c r="M227" s="265">
        <f t="shared" si="54"/>
        <v>0</v>
      </c>
      <c r="N227" s="265" t="str">
        <f t="shared" si="55"/>
        <v>-</v>
      </c>
    </row>
    <row r="228" spans="1:15" s="261" customFormat="1" ht="60.6" customHeight="1" outlineLevel="1">
      <c r="A228" s="275" t="s">
        <v>813</v>
      </c>
      <c r="B228" s="274" t="s">
        <v>223</v>
      </c>
      <c r="C228" s="274" t="s">
        <v>862</v>
      </c>
      <c r="D228" s="273" t="s">
        <v>109</v>
      </c>
      <c r="E228" s="281">
        <v>552.23</v>
      </c>
      <c r="F228" s="297">
        <v>417.44</v>
      </c>
      <c r="G228" s="270" t="s">
        <v>84</v>
      </c>
      <c r="H228" s="269">
        <f t="shared" si="52"/>
        <v>0</v>
      </c>
      <c r="I228" s="268" t="s">
        <v>947</v>
      </c>
      <c r="J228" s="267" t="s">
        <v>1751</v>
      </c>
      <c r="K228" s="266">
        <v>83.49</v>
      </c>
      <c r="L228" s="265">
        <f t="shared" si="53"/>
        <v>552.23</v>
      </c>
      <c r="M228" s="265">
        <f t="shared" si="54"/>
        <v>0</v>
      </c>
      <c r="N228" s="265" t="str">
        <f t="shared" si="55"/>
        <v>-</v>
      </c>
    </row>
    <row r="229" spans="1:15" s="261" customFormat="1" ht="78.75" outlineLevel="1">
      <c r="A229" s="275" t="s">
        <v>993</v>
      </c>
      <c r="B229" s="274" t="s">
        <v>226</v>
      </c>
      <c r="C229" s="274" t="s">
        <v>225</v>
      </c>
      <c r="D229" s="273" t="s">
        <v>109</v>
      </c>
      <c r="E229" s="281">
        <v>1102.47</v>
      </c>
      <c r="F229" s="297">
        <v>938.03</v>
      </c>
      <c r="G229" s="270" t="s">
        <v>84</v>
      </c>
      <c r="H229" s="269">
        <f t="shared" si="52"/>
        <v>0</v>
      </c>
      <c r="I229" s="268" t="s">
        <v>947</v>
      </c>
      <c r="J229" s="267" t="s">
        <v>1751</v>
      </c>
      <c r="K229" s="266">
        <v>187.61</v>
      </c>
      <c r="L229" s="265">
        <f t="shared" si="53"/>
        <v>1102.47</v>
      </c>
      <c r="M229" s="265">
        <f t="shared" si="54"/>
        <v>0</v>
      </c>
      <c r="N229" s="265" t="str">
        <f t="shared" si="55"/>
        <v>-</v>
      </c>
    </row>
    <row r="230" spans="1:15" s="261" customFormat="1" ht="18.75" outlineLevel="1">
      <c r="A230" s="784" t="s">
        <v>227</v>
      </c>
      <c r="B230" s="785"/>
      <c r="C230" s="785"/>
      <c r="D230" s="285"/>
      <c r="E230" s="284"/>
      <c r="F230" s="284"/>
      <c r="G230" s="283"/>
      <c r="H230" s="283"/>
      <c r="I230" s="283"/>
      <c r="J230" s="296"/>
      <c r="K230" s="266"/>
      <c r="L230" s="265"/>
      <c r="M230" s="265"/>
      <c r="N230" s="265"/>
    </row>
    <row r="231" spans="1:15" s="261" customFormat="1" ht="63" outlineLevel="1">
      <c r="A231" s="295" t="s">
        <v>816</v>
      </c>
      <c r="B231" s="294" t="s">
        <v>935</v>
      </c>
      <c r="C231" s="294" t="s">
        <v>940</v>
      </c>
      <c r="D231" s="293" t="s">
        <v>109</v>
      </c>
      <c r="E231" s="292">
        <v>97.21</v>
      </c>
      <c r="F231" s="291">
        <v>55.03</v>
      </c>
      <c r="G231" s="270" t="s">
        <v>84</v>
      </c>
      <c r="H231" s="269">
        <f t="shared" ref="H231:H237" si="56">IFERROR(E231-G231,0)</f>
        <v>0</v>
      </c>
      <c r="I231" s="290" t="s">
        <v>852</v>
      </c>
      <c r="J231" s="289" t="s">
        <v>1752</v>
      </c>
      <c r="K231" s="266">
        <v>44.024000000000001</v>
      </c>
      <c r="L231" s="265">
        <f t="shared" ref="L231:L237" si="57">E231+(L$6-1)*K231</f>
        <v>120.98295999999999</v>
      </c>
      <c r="M231" s="265">
        <f t="shared" ref="M231:M237" si="58">IFERROR(L231-N231,0)</f>
        <v>0</v>
      </c>
      <c r="N231" s="265" t="str">
        <f t="shared" ref="N231:N237" si="59">G231</f>
        <v>-</v>
      </c>
      <c r="O231" s="288"/>
    </row>
    <row r="232" spans="1:15" s="261" customFormat="1" ht="63" outlineLevel="1">
      <c r="A232" s="295" t="s">
        <v>817</v>
      </c>
      <c r="B232" s="294" t="s">
        <v>936</v>
      </c>
      <c r="C232" s="294" t="s">
        <v>941</v>
      </c>
      <c r="D232" s="293" t="s">
        <v>109</v>
      </c>
      <c r="E232" s="292">
        <v>175.48</v>
      </c>
      <c r="F232" s="291">
        <v>131.51</v>
      </c>
      <c r="G232" s="270" t="s">
        <v>84</v>
      </c>
      <c r="H232" s="269">
        <f t="shared" si="56"/>
        <v>0</v>
      </c>
      <c r="I232" s="290" t="s">
        <v>852</v>
      </c>
      <c r="J232" s="289" t="s">
        <v>1752</v>
      </c>
      <c r="K232" s="266">
        <v>105.208</v>
      </c>
      <c r="L232" s="265">
        <f t="shared" si="57"/>
        <v>232.29231999999999</v>
      </c>
      <c r="M232" s="265">
        <f t="shared" si="58"/>
        <v>0</v>
      </c>
      <c r="N232" s="265" t="str">
        <f t="shared" si="59"/>
        <v>-</v>
      </c>
      <c r="O232" s="288"/>
    </row>
    <row r="233" spans="1:15" s="261" customFormat="1" ht="63" outlineLevel="1">
      <c r="A233" s="295" t="s">
        <v>818</v>
      </c>
      <c r="B233" s="294" t="s">
        <v>981</v>
      </c>
      <c r="C233" s="294" t="s">
        <v>940</v>
      </c>
      <c r="D233" s="293" t="s">
        <v>109</v>
      </c>
      <c r="E233" s="292">
        <v>309.94333333333333</v>
      </c>
      <c r="F233" s="291">
        <v>255.01999999999998</v>
      </c>
      <c r="G233" s="270" t="s">
        <v>84</v>
      </c>
      <c r="H233" s="269">
        <f t="shared" si="56"/>
        <v>0</v>
      </c>
      <c r="I233" s="290" t="s">
        <v>852</v>
      </c>
      <c r="J233" s="289" t="s">
        <v>1752</v>
      </c>
      <c r="K233" s="266">
        <v>204.01599999999999</v>
      </c>
      <c r="L233" s="265">
        <f t="shared" si="57"/>
        <v>420.11197333333331</v>
      </c>
      <c r="M233" s="265">
        <f t="shared" si="58"/>
        <v>0</v>
      </c>
      <c r="N233" s="265" t="str">
        <f t="shared" si="59"/>
        <v>-</v>
      </c>
      <c r="O233" s="288"/>
    </row>
    <row r="234" spans="1:15" s="261" customFormat="1" ht="63" outlineLevel="1">
      <c r="A234" s="295" t="s">
        <v>819</v>
      </c>
      <c r="B234" s="294" t="s">
        <v>982</v>
      </c>
      <c r="C234" s="294" t="s">
        <v>940</v>
      </c>
      <c r="D234" s="293" t="s">
        <v>109</v>
      </c>
      <c r="E234" s="292">
        <v>478.51000000000005</v>
      </c>
      <c r="F234" s="291">
        <v>407.66</v>
      </c>
      <c r="G234" s="270" t="s">
        <v>84</v>
      </c>
      <c r="H234" s="269">
        <f t="shared" si="56"/>
        <v>0</v>
      </c>
      <c r="I234" s="290" t="s">
        <v>852</v>
      </c>
      <c r="J234" s="289" t="s">
        <v>1752</v>
      </c>
      <c r="K234" s="266">
        <v>326.12800000000004</v>
      </c>
      <c r="L234" s="265">
        <f t="shared" si="57"/>
        <v>654.61912000000007</v>
      </c>
      <c r="M234" s="265">
        <f t="shared" si="58"/>
        <v>0</v>
      </c>
      <c r="N234" s="265" t="str">
        <f t="shared" si="59"/>
        <v>-</v>
      </c>
      <c r="O234" s="288"/>
    </row>
    <row r="235" spans="1:15" s="261" customFormat="1" ht="63" outlineLevel="1">
      <c r="A235" s="295" t="s">
        <v>820</v>
      </c>
      <c r="B235" s="294" t="s">
        <v>983</v>
      </c>
      <c r="C235" s="294" t="s">
        <v>940</v>
      </c>
      <c r="D235" s="293" t="s">
        <v>109</v>
      </c>
      <c r="E235" s="292">
        <v>936.40666666666664</v>
      </c>
      <c r="F235" s="291">
        <v>851.56</v>
      </c>
      <c r="G235" s="270" t="s">
        <v>84</v>
      </c>
      <c r="H235" s="269">
        <f t="shared" si="56"/>
        <v>0</v>
      </c>
      <c r="I235" s="290" t="s">
        <v>852</v>
      </c>
      <c r="J235" s="289" t="s">
        <v>1752</v>
      </c>
      <c r="K235" s="266">
        <v>681.24800000000005</v>
      </c>
      <c r="L235" s="265">
        <f t="shared" si="57"/>
        <v>1304.2805866666667</v>
      </c>
      <c r="M235" s="265">
        <f t="shared" si="58"/>
        <v>0</v>
      </c>
      <c r="N235" s="265" t="str">
        <f t="shared" si="59"/>
        <v>-</v>
      </c>
      <c r="O235" s="288"/>
    </row>
    <row r="236" spans="1:15" s="261" customFormat="1" ht="63" outlineLevel="1">
      <c r="A236" s="295" t="s">
        <v>821</v>
      </c>
      <c r="B236" s="294" t="s">
        <v>984</v>
      </c>
      <c r="C236" s="294" t="s">
        <v>940</v>
      </c>
      <c r="D236" s="293" t="s">
        <v>109</v>
      </c>
      <c r="E236" s="292">
        <v>1844.2066666666667</v>
      </c>
      <c r="F236" s="291">
        <v>1736.16</v>
      </c>
      <c r="G236" s="270" t="s">
        <v>84</v>
      </c>
      <c r="H236" s="269">
        <f t="shared" si="56"/>
        <v>0</v>
      </c>
      <c r="I236" s="290" t="s">
        <v>852</v>
      </c>
      <c r="J236" s="289" t="s">
        <v>1752</v>
      </c>
      <c r="K236" s="266">
        <v>1388.9280000000001</v>
      </c>
      <c r="L236" s="265">
        <f t="shared" si="57"/>
        <v>2594.2277866666668</v>
      </c>
      <c r="M236" s="265">
        <f t="shared" si="58"/>
        <v>0</v>
      </c>
      <c r="N236" s="265" t="str">
        <f t="shared" si="59"/>
        <v>-</v>
      </c>
      <c r="O236" s="288"/>
    </row>
    <row r="237" spans="1:15" s="261" customFormat="1" ht="63" outlineLevel="1">
      <c r="A237" s="295" t="s">
        <v>822</v>
      </c>
      <c r="B237" s="294" t="s">
        <v>985</v>
      </c>
      <c r="C237" s="294" t="s">
        <v>940</v>
      </c>
      <c r="D237" s="293" t="s">
        <v>109</v>
      </c>
      <c r="E237" s="292">
        <v>2353.1333333333332</v>
      </c>
      <c r="F237" s="291">
        <v>2227.52</v>
      </c>
      <c r="G237" s="270" t="s">
        <v>84</v>
      </c>
      <c r="H237" s="269">
        <f t="shared" si="56"/>
        <v>0</v>
      </c>
      <c r="I237" s="290" t="s">
        <v>852</v>
      </c>
      <c r="J237" s="289" t="s">
        <v>1752</v>
      </c>
      <c r="K237" s="266">
        <v>1782.0160000000001</v>
      </c>
      <c r="L237" s="265">
        <f t="shared" si="57"/>
        <v>3315.4219733333334</v>
      </c>
      <c r="M237" s="265">
        <f t="shared" si="58"/>
        <v>0</v>
      </c>
      <c r="N237" s="265" t="str">
        <f t="shared" si="59"/>
        <v>-</v>
      </c>
      <c r="O237" s="288"/>
    </row>
    <row r="238" spans="1:15" s="261" customFormat="1" ht="25.5" customHeight="1" outlineLevel="1">
      <c r="A238" s="784" t="s">
        <v>234</v>
      </c>
      <c r="B238" s="785"/>
      <c r="C238" s="785"/>
      <c r="D238" s="285"/>
      <c r="E238" s="283"/>
      <c r="F238" s="284"/>
      <c r="G238" s="283"/>
      <c r="H238" s="283"/>
      <c r="I238" s="283"/>
      <c r="J238" s="277"/>
      <c r="K238" s="276"/>
      <c r="L238" s="276"/>
      <c r="M238" s="276"/>
      <c r="N238" s="276"/>
    </row>
    <row r="239" spans="1:15" s="261" customFormat="1" ht="63" outlineLevel="1">
      <c r="A239" s="795" t="s">
        <v>823</v>
      </c>
      <c r="B239" s="287" t="s">
        <v>235</v>
      </c>
      <c r="C239" s="286" t="s">
        <v>236</v>
      </c>
      <c r="D239" s="273" t="s">
        <v>1</v>
      </c>
      <c r="E239" s="272">
        <v>410.73</v>
      </c>
      <c r="F239" s="271">
        <v>265.90000000000003</v>
      </c>
      <c r="G239" s="270" t="s">
        <v>84</v>
      </c>
      <c r="H239" s="269">
        <f>IFERROR(E239-G239,0)</f>
        <v>0</v>
      </c>
      <c r="I239" s="268" t="s">
        <v>852</v>
      </c>
      <c r="J239" s="267" t="s">
        <v>1751</v>
      </c>
      <c r="K239" s="266">
        <v>53.18</v>
      </c>
      <c r="L239" s="265">
        <f>E239+(L$5-1)*K239</f>
        <v>410.73</v>
      </c>
      <c r="M239" s="265">
        <f>IFERROR(L239-N239,0)</f>
        <v>0</v>
      </c>
      <c r="N239" s="265" t="str">
        <f>G239</f>
        <v>-</v>
      </c>
    </row>
    <row r="240" spans="1:15" s="261" customFormat="1" ht="47.25" outlineLevel="1">
      <c r="A240" s="796"/>
      <c r="B240" s="287" t="s">
        <v>237</v>
      </c>
      <c r="C240" s="286" t="s">
        <v>886</v>
      </c>
      <c r="D240" s="273" t="s">
        <v>1</v>
      </c>
      <c r="E240" s="272">
        <v>516.96</v>
      </c>
      <c r="F240" s="271">
        <v>372.13</v>
      </c>
      <c r="G240" s="270" t="s">
        <v>84</v>
      </c>
      <c r="H240" s="269">
        <f>IFERROR(E240-G240,0)</f>
        <v>0</v>
      </c>
      <c r="I240" s="268" t="s">
        <v>852</v>
      </c>
      <c r="J240" s="267" t="s">
        <v>1751</v>
      </c>
      <c r="K240" s="266">
        <v>74.430000000000007</v>
      </c>
      <c r="L240" s="265">
        <f>E240+(L$5-1)*K240</f>
        <v>516.96</v>
      </c>
      <c r="M240" s="265">
        <f>IFERROR(L240-N240,0)</f>
        <v>0</v>
      </c>
      <c r="N240" s="265" t="str">
        <f>G240</f>
        <v>-</v>
      </c>
    </row>
    <row r="241" spans="1:14" s="261" customFormat="1" ht="47.25" outlineLevel="1">
      <c r="A241" s="797"/>
      <c r="B241" s="287" t="s">
        <v>238</v>
      </c>
      <c r="C241" s="286" t="s">
        <v>239</v>
      </c>
      <c r="D241" s="273" t="s">
        <v>1</v>
      </c>
      <c r="E241" s="272">
        <v>384.4</v>
      </c>
      <c r="F241" s="271">
        <v>239.57</v>
      </c>
      <c r="G241" s="270" t="s">
        <v>84</v>
      </c>
      <c r="H241" s="269">
        <f>IFERROR(E241-G241,0)</f>
        <v>0</v>
      </c>
      <c r="I241" s="268" t="s">
        <v>852</v>
      </c>
      <c r="J241" s="267" t="s">
        <v>1751</v>
      </c>
      <c r="K241" s="266">
        <v>47.91</v>
      </c>
      <c r="L241" s="265">
        <f>E241+(L$5-1)*K241</f>
        <v>384.4</v>
      </c>
      <c r="M241" s="265">
        <f>IFERROR(L241-N241,0)</f>
        <v>0</v>
      </c>
      <c r="N241" s="265" t="str">
        <f>G241</f>
        <v>-</v>
      </c>
    </row>
    <row r="242" spans="1:14" s="261" customFormat="1" ht="78.75" outlineLevel="1">
      <c r="A242" s="275" t="s">
        <v>825</v>
      </c>
      <c r="B242" s="287" t="s">
        <v>242</v>
      </c>
      <c r="C242" s="286" t="s">
        <v>243</v>
      </c>
      <c r="D242" s="273" t="s">
        <v>1</v>
      </c>
      <c r="E242" s="272">
        <v>13.96</v>
      </c>
      <c r="F242" s="271">
        <v>8.07</v>
      </c>
      <c r="G242" s="270" t="s">
        <v>84</v>
      </c>
      <c r="H242" s="269">
        <f>IFERROR(E242-G242,0)</f>
        <v>0</v>
      </c>
      <c r="I242" s="268" t="s">
        <v>875</v>
      </c>
      <c r="J242" s="267" t="s">
        <v>1751</v>
      </c>
      <c r="K242" s="266">
        <v>1.61</v>
      </c>
      <c r="L242" s="265">
        <f>E242+(L$5-1)*K242</f>
        <v>13.96</v>
      </c>
      <c r="M242" s="265">
        <f>IFERROR(L242-N242,0)</f>
        <v>0</v>
      </c>
      <c r="N242" s="265" t="str">
        <f>G242</f>
        <v>-</v>
      </c>
    </row>
    <row r="243" spans="1:14" s="261" customFormat="1" ht="78.75" outlineLevel="1">
      <c r="A243" s="275" t="s">
        <v>826</v>
      </c>
      <c r="B243" s="287" t="s">
        <v>244</v>
      </c>
      <c r="C243" s="286" t="s">
        <v>245</v>
      </c>
      <c r="D243" s="273" t="s">
        <v>1</v>
      </c>
      <c r="E243" s="272">
        <v>27.05</v>
      </c>
      <c r="F243" s="271">
        <v>21.16</v>
      </c>
      <c r="G243" s="270" t="s">
        <v>84</v>
      </c>
      <c r="H243" s="269">
        <f>IFERROR(E243-G243,0)</f>
        <v>0</v>
      </c>
      <c r="I243" s="268" t="s">
        <v>875</v>
      </c>
      <c r="J243" s="267" t="s">
        <v>1751</v>
      </c>
      <c r="K243" s="266">
        <v>4.2300000000000004</v>
      </c>
      <c r="L243" s="265">
        <f>E243+(L$5-1)*K243</f>
        <v>27.05</v>
      </c>
      <c r="M243" s="265">
        <f>IFERROR(L243-N243,0)</f>
        <v>0</v>
      </c>
      <c r="N243" s="265" t="str">
        <f>G243</f>
        <v>-</v>
      </c>
    </row>
    <row r="244" spans="1:14" s="261" customFormat="1" ht="25.5" customHeight="1" outlineLevel="1">
      <c r="A244" s="784" t="s">
        <v>246</v>
      </c>
      <c r="B244" s="785"/>
      <c r="C244" s="785"/>
      <c r="D244" s="285"/>
      <c r="E244" s="283"/>
      <c r="F244" s="284"/>
      <c r="G244" s="283"/>
      <c r="H244" s="283"/>
      <c r="I244" s="283"/>
      <c r="J244" s="277"/>
      <c r="K244" s="276"/>
      <c r="L244" s="276"/>
      <c r="M244" s="276"/>
      <c r="N244" s="276"/>
    </row>
    <row r="245" spans="1:14" s="261" customFormat="1" ht="47.25" outlineLevel="1">
      <c r="A245" s="275" t="s">
        <v>999</v>
      </c>
      <c r="B245" s="274" t="s">
        <v>247</v>
      </c>
      <c r="C245" s="274" t="s">
        <v>248</v>
      </c>
      <c r="D245" s="273" t="s">
        <v>1</v>
      </c>
      <c r="E245" s="272">
        <v>376.81</v>
      </c>
      <c r="F245" s="271">
        <v>207.3</v>
      </c>
      <c r="G245" s="279" t="s">
        <v>84</v>
      </c>
      <c r="H245" s="269">
        <f t="shared" ref="H245:H257" si="60">IFERROR(E245-G245,0)</f>
        <v>0</v>
      </c>
      <c r="I245" s="268" t="s">
        <v>852</v>
      </c>
      <c r="J245" s="267" t="s">
        <v>1751</v>
      </c>
      <c r="K245" s="266">
        <v>41.46</v>
      </c>
      <c r="L245" s="265">
        <f t="shared" ref="L245:L257" si="61">E245+(L$5-1)*K245</f>
        <v>376.81</v>
      </c>
      <c r="M245" s="265">
        <f t="shared" ref="M245:M257" si="62">IFERROR(L245-N245,0)</f>
        <v>0</v>
      </c>
      <c r="N245" s="265" t="str">
        <f t="shared" ref="N245:N257" si="63">G245</f>
        <v>-</v>
      </c>
    </row>
    <row r="246" spans="1:14" s="261" customFormat="1" ht="47.25" outlineLevel="1">
      <c r="A246" s="275" t="s">
        <v>1000</v>
      </c>
      <c r="B246" s="274" t="s">
        <v>971</v>
      </c>
      <c r="C246" s="274" t="s">
        <v>972</v>
      </c>
      <c r="D246" s="282" t="s">
        <v>1</v>
      </c>
      <c r="E246" s="281">
        <v>728.81999999999994</v>
      </c>
      <c r="F246" s="280">
        <v>559.30999999999995</v>
      </c>
      <c r="G246" s="279" t="s">
        <v>84</v>
      </c>
      <c r="H246" s="269">
        <f t="shared" si="60"/>
        <v>0</v>
      </c>
      <c r="I246" s="268"/>
      <c r="J246" s="267" t="s">
        <v>1751</v>
      </c>
      <c r="K246" s="266">
        <v>111.86</v>
      </c>
      <c r="L246" s="265">
        <f t="shared" si="61"/>
        <v>728.81999999999994</v>
      </c>
      <c r="M246" s="265">
        <f t="shared" si="62"/>
        <v>0</v>
      </c>
      <c r="N246" s="265" t="str">
        <f t="shared" si="63"/>
        <v>-</v>
      </c>
    </row>
    <row r="247" spans="1:14" s="261" customFormat="1" ht="47.25" outlineLevel="1">
      <c r="A247" s="275" t="s">
        <v>1001</v>
      </c>
      <c r="B247" s="274" t="s">
        <v>973</v>
      </c>
      <c r="C247" s="274" t="s">
        <v>974</v>
      </c>
      <c r="D247" s="282" t="s">
        <v>1</v>
      </c>
      <c r="E247" s="281">
        <v>780.62563483735573</v>
      </c>
      <c r="F247" s="280">
        <v>611.11563483735574</v>
      </c>
      <c r="G247" s="279" t="s">
        <v>84</v>
      </c>
      <c r="H247" s="269">
        <f t="shared" si="60"/>
        <v>0</v>
      </c>
      <c r="I247" s="268"/>
      <c r="J247" s="267" t="s">
        <v>1751</v>
      </c>
      <c r="K247" s="266">
        <v>122.22</v>
      </c>
      <c r="L247" s="265">
        <f t="shared" si="61"/>
        <v>780.62563483735573</v>
      </c>
      <c r="M247" s="265">
        <f t="shared" si="62"/>
        <v>0</v>
      </c>
      <c r="N247" s="265" t="str">
        <f t="shared" si="63"/>
        <v>-</v>
      </c>
    </row>
    <row r="248" spans="1:14" s="261" customFormat="1" ht="43.5" customHeight="1" outlineLevel="1">
      <c r="A248" s="275" t="s">
        <v>610</v>
      </c>
      <c r="B248" s="274" t="s">
        <v>975</v>
      </c>
      <c r="C248" s="274" t="s">
        <v>976</v>
      </c>
      <c r="D248" s="282" t="s">
        <v>1</v>
      </c>
      <c r="E248" s="281">
        <v>2481.4507623318386</v>
      </c>
      <c r="F248" s="280">
        <v>2311.9407623318389</v>
      </c>
      <c r="G248" s="279" t="s">
        <v>84</v>
      </c>
      <c r="H248" s="269">
        <f t="shared" si="60"/>
        <v>0</v>
      </c>
      <c r="I248" s="268"/>
      <c r="J248" s="267" t="s">
        <v>1751</v>
      </c>
      <c r="K248" s="266">
        <v>462.39</v>
      </c>
      <c r="L248" s="265">
        <f t="shared" si="61"/>
        <v>2481.4507623318386</v>
      </c>
      <c r="M248" s="265">
        <f t="shared" si="62"/>
        <v>0</v>
      </c>
      <c r="N248" s="265" t="str">
        <f t="shared" si="63"/>
        <v>-</v>
      </c>
    </row>
    <row r="249" spans="1:14" s="261" customFormat="1" ht="43.5" customHeight="1" outlineLevel="1">
      <c r="A249" s="275" t="s">
        <v>611</v>
      </c>
      <c r="B249" s="274" t="s">
        <v>977</v>
      </c>
      <c r="C249" s="274" t="s">
        <v>978</v>
      </c>
      <c r="D249" s="282" t="s">
        <v>1</v>
      </c>
      <c r="E249" s="281">
        <v>2986.3138833420917</v>
      </c>
      <c r="F249" s="280">
        <v>2816.8038833420915</v>
      </c>
      <c r="G249" s="279" t="s">
        <v>84</v>
      </c>
      <c r="H249" s="269">
        <f t="shared" si="60"/>
        <v>0</v>
      </c>
      <c r="I249" s="268"/>
      <c r="J249" s="267" t="s">
        <v>1751</v>
      </c>
      <c r="K249" s="266">
        <v>563.36</v>
      </c>
      <c r="L249" s="265">
        <f t="shared" si="61"/>
        <v>2986.3138833420917</v>
      </c>
      <c r="M249" s="265">
        <f t="shared" si="62"/>
        <v>0</v>
      </c>
      <c r="N249" s="265" t="str">
        <f t="shared" si="63"/>
        <v>-</v>
      </c>
    </row>
    <row r="250" spans="1:14" s="261" customFormat="1" ht="49.5" customHeight="1" outlineLevel="1">
      <c r="A250" s="275" t="s">
        <v>612</v>
      </c>
      <c r="B250" s="274" t="s">
        <v>992</v>
      </c>
      <c r="C250" s="274" t="s">
        <v>249</v>
      </c>
      <c r="D250" s="273" t="s">
        <v>1</v>
      </c>
      <c r="E250" s="272">
        <v>1212.8399999999999</v>
      </c>
      <c r="F250" s="271">
        <v>842.22</v>
      </c>
      <c r="G250" s="279" t="s">
        <v>84</v>
      </c>
      <c r="H250" s="269">
        <f t="shared" si="60"/>
        <v>0</v>
      </c>
      <c r="I250" s="268"/>
      <c r="J250" s="267" t="s">
        <v>1751</v>
      </c>
      <c r="K250" s="266">
        <v>168.44</v>
      </c>
      <c r="L250" s="265">
        <f t="shared" si="61"/>
        <v>1212.8399999999999</v>
      </c>
      <c r="M250" s="265">
        <f t="shared" si="62"/>
        <v>0</v>
      </c>
      <c r="N250" s="265" t="str">
        <f t="shared" si="63"/>
        <v>-</v>
      </c>
    </row>
    <row r="251" spans="1:14" s="261" customFormat="1" ht="39" customHeight="1" outlineLevel="1">
      <c r="A251" s="275" t="s">
        <v>613</v>
      </c>
      <c r="B251" s="274" t="s">
        <v>979</v>
      </c>
      <c r="C251" s="274" t="s">
        <v>980</v>
      </c>
      <c r="D251" s="282" t="s">
        <v>1</v>
      </c>
      <c r="E251" s="281">
        <v>4818.1499999999996</v>
      </c>
      <c r="F251" s="280">
        <v>4447.53</v>
      </c>
      <c r="G251" s="279" t="s">
        <v>84</v>
      </c>
      <c r="H251" s="269">
        <f t="shared" si="60"/>
        <v>0</v>
      </c>
      <c r="I251" s="268"/>
      <c r="J251" s="267" t="s">
        <v>1751</v>
      </c>
      <c r="K251" s="266">
        <v>889.51</v>
      </c>
      <c r="L251" s="265">
        <f t="shared" si="61"/>
        <v>4818.1499999999996</v>
      </c>
      <c r="M251" s="265">
        <f t="shared" si="62"/>
        <v>0</v>
      </c>
      <c r="N251" s="265" t="str">
        <f t="shared" si="63"/>
        <v>-</v>
      </c>
    </row>
    <row r="252" spans="1:14" s="261" customFormat="1" ht="60" customHeight="1" outlineLevel="1">
      <c r="A252" s="795" t="s">
        <v>1002</v>
      </c>
      <c r="B252" s="274" t="s">
        <v>250</v>
      </c>
      <c r="C252" s="274" t="s">
        <v>251</v>
      </c>
      <c r="D252" s="273" t="s">
        <v>1</v>
      </c>
      <c r="E252" s="272">
        <v>284.16000000000003</v>
      </c>
      <c r="F252" s="271">
        <v>141.93</v>
      </c>
      <c r="G252" s="270" t="s">
        <v>84</v>
      </c>
      <c r="H252" s="269">
        <f t="shared" si="60"/>
        <v>0</v>
      </c>
      <c r="I252" s="268" t="s">
        <v>852</v>
      </c>
      <c r="J252" s="267" t="s">
        <v>1751</v>
      </c>
      <c r="K252" s="266">
        <v>28.39</v>
      </c>
      <c r="L252" s="265">
        <f t="shared" si="61"/>
        <v>284.16000000000003</v>
      </c>
      <c r="M252" s="265">
        <f t="shared" si="62"/>
        <v>0</v>
      </c>
      <c r="N252" s="265" t="str">
        <f t="shared" si="63"/>
        <v>-</v>
      </c>
    </row>
    <row r="253" spans="1:14" s="261" customFormat="1" ht="47.25" outlineLevel="1">
      <c r="A253" s="796"/>
      <c r="B253" s="274" t="s">
        <v>252</v>
      </c>
      <c r="C253" s="274" t="s">
        <v>885</v>
      </c>
      <c r="D253" s="273" t="s">
        <v>1</v>
      </c>
      <c r="E253" s="272">
        <v>390.39</v>
      </c>
      <c r="F253" s="271">
        <v>248.16</v>
      </c>
      <c r="G253" s="270" t="s">
        <v>84</v>
      </c>
      <c r="H253" s="269">
        <f t="shared" si="60"/>
        <v>0</v>
      </c>
      <c r="I253" s="268" t="s">
        <v>852</v>
      </c>
      <c r="J253" s="267" t="s">
        <v>1751</v>
      </c>
      <c r="K253" s="266">
        <v>49.63</v>
      </c>
      <c r="L253" s="265">
        <f t="shared" si="61"/>
        <v>390.39</v>
      </c>
      <c r="M253" s="265">
        <f t="shared" si="62"/>
        <v>0</v>
      </c>
      <c r="N253" s="265" t="str">
        <f t="shared" si="63"/>
        <v>-</v>
      </c>
    </row>
    <row r="254" spans="1:14" s="261" customFormat="1" ht="47.25" outlineLevel="1">
      <c r="A254" s="797"/>
      <c r="B254" s="274" t="s">
        <v>253</v>
      </c>
      <c r="C254" s="274" t="s">
        <v>254</v>
      </c>
      <c r="D254" s="273" t="s">
        <v>1</v>
      </c>
      <c r="E254" s="272">
        <v>502.26</v>
      </c>
      <c r="F254" s="271">
        <v>360.03</v>
      </c>
      <c r="G254" s="270" t="s">
        <v>84</v>
      </c>
      <c r="H254" s="269">
        <f t="shared" si="60"/>
        <v>0</v>
      </c>
      <c r="I254" s="268" t="s">
        <v>852</v>
      </c>
      <c r="J254" s="267" t="s">
        <v>1751</v>
      </c>
      <c r="K254" s="266">
        <v>72.010000000000005</v>
      </c>
      <c r="L254" s="265">
        <f t="shared" si="61"/>
        <v>502.26</v>
      </c>
      <c r="M254" s="265">
        <f t="shared" si="62"/>
        <v>0</v>
      </c>
      <c r="N254" s="265" t="str">
        <f t="shared" si="63"/>
        <v>-</v>
      </c>
    </row>
    <row r="255" spans="1:14" s="261" customFormat="1" ht="43.5" customHeight="1" outlineLevel="1">
      <c r="A255" s="275" t="s">
        <v>1004</v>
      </c>
      <c r="B255" s="274" t="s">
        <v>257</v>
      </c>
      <c r="C255" s="274" t="s">
        <v>258</v>
      </c>
      <c r="D255" s="273" t="s">
        <v>1</v>
      </c>
      <c r="E255" s="272">
        <v>245.5</v>
      </c>
      <c r="F255" s="271">
        <v>126.96</v>
      </c>
      <c r="G255" s="270" t="s">
        <v>84</v>
      </c>
      <c r="H255" s="269">
        <f t="shared" si="60"/>
        <v>0</v>
      </c>
      <c r="I255" s="268" t="s">
        <v>852</v>
      </c>
      <c r="J255" s="267" t="s">
        <v>1751</v>
      </c>
      <c r="K255" s="266">
        <v>25.39</v>
      </c>
      <c r="L255" s="265">
        <f t="shared" si="61"/>
        <v>245.5</v>
      </c>
      <c r="M255" s="265">
        <f t="shared" si="62"/>
        <v>0</v>
      </c>
      <c r="N255" s="265" t="str">
        <f t="shared" si="63"/>
        <v>-</v>
      </c>
    </row>
    <row r="256" spans="1:14" s="261" customFormat="1" ht="47.25" outlineLevel="1">
      <c r="A256" s="275" t="s">
        <v>1005</v>
      </c>
      <c r="B256" s="274" t="s">
        <v>259</v>
      </c>
      <c r="C256" s="274" t="s">
        <v>260</v>
      </c>
      <c r="D256" s="273" t="s">
        <v>1</v>
      </c>
      <c r="E256" s="272">
        <v>1797.5</v>
      </c>
      <c r="F256" s="271">
        <v>1558.32</v>
      </c>
      <c r="G256" s="270" t="s">
        <v>84</v>
      </c>
      <c r="H256" s="269">
        <f t="shared" si="60"/>
        <v>0</v>
      </c>
      <c r="I256" s="268" t="s">
        <v>852</v>
      </c>
      <c r="J256" s="267" t="s">
        <v>1751</v>
      </c>
      <c r="K256" s="266">
        <v>311.66000000000003</v>
      </c>
      <c r="L256" s="265">
        <f t="shared" si="61"/>
        <v>1797.5</v>
      </c>
      <c r="M256" s="265">
        <f t="shared" si="62"/>
        <v>0</v>
      </c>
      <c r="N256" s="265" t="str">
        <f t="shared" si="63"/>
        <v>-</v>
      </c>
    </row>
    <row r="257" spans="1:14" s="261" customFormat="1" ht="47.25" outlineLevel="1">
      <c r="A257" s="275" t="s">
        <v>1006</v>
      </c>
      <c r="B257" s="274" t="s">
        <v>261</v>
      </c>
      <c r="C257" s="274" t="s">
        <v>262</v>
      </c>
      <c r="D257" s="273" t="s">
        <v>1</v>
      </c>
      <c r="E257" s="272">
        <v>1093.05</v>
      </c>
      <c r="F257" s="271">
        <v>1005.56</v>
      </c>
      <c r="G257" s="270" t="s">
        <v>84</v>
      </c>
      <c r="H257" s="269">
        <f t="shared" si="60"/>
        <v>0</v>
      </c>
      <c r="I257" s="268" t="s">
        <v>852</v>
      </c>
      <c r="J257" s="267" t="s">
        <v>1751</v>
      </c>
      <c r="K257" s="266">
        <v>201.11</v>
      </c>
      <c r="L257" s="265">
        <f t="shared" si="61"/>
        <v>1093.05</v>
      </c>
      <c r="M257" s="265">
        <f t="shared" si="62"/>
        <v>0</v>
      </c>
      <c r="N257" s="265" t="str">
        <f t="shared" si="63"/>
        <v>-</v>
      </c>
    </row>
    <row r="258" spans="1:14" s="261" customFormat="1" ht="25.5" customHeight="1" outlineLevel="1">
      <c r="A258" s="784" t="s">
        <v>1041</v>
      </c>
      <c r="B258" s="785"/>
      <c r="C258" s="785"/>
      <c r="D258" s="786"/>
      <c r="E258" s="786"/>
      <c r="F258" s="786"/>
      <c r="G258" s="278"/>
      <c r="H258" s="278"/>
      <c r="I258" s="278"/>
      <c r="J258" s="277"/>
      <c r="K258" s="276"/>
      <c r="L258" s="276"/>
      <c r="M258" s="276"/>
      <c r="N258" s="276"/>
    </row>
    <row r="259" spans="1:14" s="261" customFormat="1" ht="78.75" outlineLevel="1">
      <c r="A259" s="275" t="s">
        <v>614</v>
      </c>
      <c r="B259" s="274" t="s">
        <v>263</v>
      </c>
      <c r="C259" s="274" t="s">
        <v>264</v>
      </c>
      <c r="D259" s="273" t="s">
        <v>1</v>
      </c>
      <c r="E259" s="272">
        <v>1637.8600000000001</v>
      </c>
      <c r="F259" s="271">
        <v>1558.95</v>
      </c>
      <c r="G259" s="270" t="s">
        <v>84</v>
      </c>
      <c r="H259" s="269">
        <f>IFERROR(E259-G259,0)</f>
        <v>0</v>
      </c>
      <c r="I259" s="268" t="s">
        <v>853</v>
      </c>
      <c r="J259" s="267" t="s">
        <v>1751</v>
      </c>
      <c r="K259" s="266">
        <v>311.79000000000002</v>
      </c>
      <c r="L259" s="265">
        <f>E259+(L$5-1)*K259</f>
        <v>1637.8600000000001</v>
      </c>
      <c r="M259" s="265">
        <f>IFERROR(L259-N259,0)</f>
        <v>0</v>
      </c>
      <c r="N259" s="265" t="str">
        <f>G259</f>
        <v>-</v>
      </c>
    </row>
    <row r="260" spans="1:14" s="261" customFormat="1" ht="78.75" outlineLevel="1">
      <c r="A260" s="275" t="s">
        <v>615</v>
      </c>
      <c r="B260" s="274" t="s">
        <v>265</v>
      </c>
      <c r="C260" s="274" t="s">
        <v>266</v>
      </c>
      <c r="D260" s="273" t="s">
        <v>1</v>
      </c>
      <c r="E260" s="272">
        <v>2752.84</v>
      </c>
      <c r="F260" s="271">
        <v>2673.93</v>
      </c>
      <c r="G260" s="270" t="s">
        <v>84</v>
      </c>
      <c r="H260" s="269">
        <f>IFERROR(E260-G260,0)</f>
        <v>0</v>
      </c>
      <c r="I260" s="268" t="s">
        <v>853</v>
      </c>
      <c r="J260" s="267" t="s">
        <v>1751</v>
      </c>
      <c r="K260" s="266">
        <v>534.79</v>
      </c>
      <c r="L260" s="265">
        <f>E260+(L$5-1)*K260</f>
        <v>2752.84</v>
      </c>
      <c r="M260" s="265">
        <f>IFERROR(L260-N260,0)</f>
        <v>0</v>
      </c>
      <c r="N260" s="265" t="str">
        <f>G260</f>
        <v>-</v>
      </c>
    </row>
    <row r="261" spans="1:14" s="261" customFormat="1" ht="25.5" customHeight="1" outlineLevel="1">
      <c r="A261" s="784" t="s">
        <v>190</v>
      </c>
      <c r="B261" s="785"/>
      <c r="C261" s="785"/>
      <c r="D261" s="786"/>
      <c r="E261" s="786"/>
      <c r="F261" s="786"/>
      <c r="G261" s="278"/>
      <c r="H261" s="278"/>
      <c r="I261" s="278"/>
      <c r="J261" s="277"/>
      <c r="K261" s="276"/>
      <c r="L261" s="276"/>
      <c r="M261" s="276"/>
      <c r="N261" s="276"/>
    </row>
    <row r="262" spans="1:14" s="261" customFormat="1" ht="40.5" customHeight="1" outlineLevel="1">
      <c r="A262" s="275" t="s">
        <v>626</v>
      </c>
      <c r="B262" s="274" t="s">
        <v>281</v>
      </c>
      <c r="C262" s="274" t="s">
        <v>282</v>
      </c>
      <c r="D262" s="273" t="s">
        <v>108</v>
      </c>
      <c r="E262" s="272">
        <v>3820.61</v>
      </c>
      <c r="F262" s="271">
        <v>2638.89</v>
      </c>
      <c r="G262" s="270" t="s">
        <v>84</v>
      </c>
      <c r="H262" s="269">
        <f>IFERROR(E262-G262,0)</f>
        <v>0</v>
      </c>
      <c r="I262" s="268" t="s">
        <v>947</v>
      </c>
      <c r="J262" s="267" t="s">
        <v>1751</v>
      </c>
      <c r="K262" s="266">
        <v>128.38</v>
      </c>
      <c r="L262" s="265">
        <f>E262+(L$5-1)*K262</f>
        <v>3820.61</v>
      </c>
      <c r="M262" s="265">
        <f>IFERROR(L262-N262,0)</f>
        <v>0</v>
      </c>
      <c r="N262" s="265" t="str">
        <f>G262</f>
        <v>-</v>
      </c>
    </row>
    <row r="267" spans="1:14">
      <c r="B267" s="264"/>
      <c r="C267" s="263"/>
    </row>
    <row r="269" spans="1:14">
      <c r="A269" s="256"/>
      <c r="B269" s="262" t="s">
        <v>630</v>
      </c>
      <c r="C269" s="256"/>
      <c r="D269" s="256"/>
      <c r="E269" s="256"/>
      <c r="F269" s="256"/>
      <c r="G269" s="256"/>
      <c r="H269" s="256"/>
      <c r="I269" s="256"/>
      <c r="J269" s="256"/>
    </row>
  </sheetData>
  <sheetProtection algorithmName="SHA-512" hashValue="RM8XODV+NnLDXBwho7OiZuMzyOm5CU8/sCmeVpMMAzzMt4bJPnnORFD6E664o2gmllenI/elznp2MDY84Yi9Wg==" saltValue="iw59fyCzRTazZxjumGd2OA==" spinCount="100000" sheet="1" objects="1" scenarios="1"/>
  <autoFilter ref="A10:R262"/>
  <mergeCells count="49">
    <mergeCell ref="M6:N6"/>
    <mergeCell ref="O5:R6"/>
    <mergeCell ref="A19:C19"/>
    <mergeCell ref="D19:I19"/>
    <mergeCell ref="A11:C11"/>
    <mergeCell ref="A12:C12"/>
    <mergeCell ref="D12:I12"/>
    <mergeCell ref="C14:C16"/>
    <mergeCell ref="A5:I6"/>
    <mergeCell ref="A164:C164"/>
    <mergeCell ref="D164:F164"/>
    <mergeCell ref="G164:I164"/>
    <mergeCell ref="A165:C165"/>
    <mergeCell ref="A23:C23"/>
    <mergeCell ref="A24:C24"/>
    <mergeCell ref="D24:I24"/>
    <mergeCell ref="A28:I28"/>
    <mergeCell ref="A29:C29"/>
    <mergeCell ref="A30:I30"/>
    <mergeCell ref="A2:R3"/>
    <mergeCell ref="E8:I8"/>
    <mergeCell ref="J4:J9"/>
    <mergeCell ref="M5:N5"/>
    <mergeCell ref="D258:F258"/>
    <mergeCell ref="A239:A241"/>
    <mergeCell ref="A244:C244"/>
    <mergeCell ref="A252:A254"/>
    <mergeCell ref="A258:C258"/>
    <mergeCell ref="L8:N8"/>
    <mergeCell ref="A49:C49"/>
    <mergeCell ref="D49:F49"/>
    <mergeCell ref="G49:I49"/>
    <mergeCell ref="A188:C188"/>
    <mergeCell ref="D188:F188"/>
    <mergeCell ref="G188:I188"/>
    <mergeCell ref="A202:C202"/>
    <mergeCell ref="D202:F202"/>
    <mergeCell ref="G202:H202"/>
    <mergeCell ref="A261:C261"/>
    <mergeCell ref="D261:F261"/>
    <mergeCell ref="A204:C204"/>
    <mergeCell ref="D204:F204"/>
    <mergeCell ref="G204:I204"/>
    <mergeCell ref="A206:C206"/>
    <mergeCell ref="D206:F206"/>
    <mergeCell ref="G206:I206"/>
    <mergeCell ref="A230:C230"/>
    <mergeCell ref="A221:C221"/>
    <mergeCell ref="A238:C238"/>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S80"/>
  <sheetViews>
    <sheetView topLeftCell="A67" zoomScale="70" zoomScaleNormal="70" workbookViewId="0">
      <selection activeCell="L162" sqref="L162"/>
    </sheetView>
  </sheetViews>
  <sheetFormatPr defaultColWidth="8.85546875" defaultRowHeight="15"/>
  <cols>
    <col min="1" max="1" width="23.85546875" style="471" customWidth="1"/>
    <col min="2" max="2" width="9.42578125" style="470" customWidth="1"/>
    <col min="3" max="3" width="4.28515625" style="469" customWidth="1"/>
    <col min="4" max="4" width="22.5703125" style="469" customWidth="1"/>
    <col min="5" max="5" width="10.5703125" style="469" customWidth="1"/>
    <col min="6" max="6" width="3.28515625" style="469" customWidth="1"/>
    <col min="7" max="7" width="23.7109375" style="469" customWidth="1"/>
    <col min="8" max="9" width="9.5703125" style="469" customWidth="1"/>
    <col min="10" max="10" width="12.7109375" style="469" customWidth="1"/>
    <col min="11" max="11" width="9.5703125" style="469" customWidth="1"/>
    <col min="12" max="12" width="13.140625" style="469" customWidth="1"/>
    <col min="13" max="13" width="11.85546875" style="469" customWidth="1"/>
    <col min="14" max="14" width="11.28515625" style="469" customWidth="1"/>
    <col min="15" max="16384" width="8.85546875" style="469"/>
  </cols>
  <sheetData>
    <row r="1" spans="1:19" ht="14.45" customHeight="1" thickBot="1">
      <c r="A1" s="817" t="s">
        <v>1787</v>
      </c>
      <c r="B1" s="818"/>
      <c r="C1" s="818"/>
      <c r="D1" s="818"/>
      <c r="E1" s="818"/>
      <c r="F1" s="818"/>
      <c r="G1" s="818"/>
      <c r="H1" s="818"/>
      <c r="I1" s="818"/>
      <c r="J1" s="819"/>
      <c r="K1" s="535"/>
      <c r="L1" s="538"/>
      <c r="M1" s="537"/>
    </row>
    <row r="2" spans="1:19" ht="14.45" customHeight="1">
      <c r="A2" s="820" t="s">
        <v>1786</v>
      </c>
      <c r="B2" s="821"/>
      <c r="C2" s="459"/>
      <c r="D2" s="820" t="s">
        <v>1785</v>
      </c>
      <c r="E2" s="821"/>
      <c r="F2" s="459"/>
      <c r="G2" s="822" t="s">
        <v>1784</v>
      </c>
      <c r="H2" s="823"/>
      <c r="I2" s="823"/>
      <c r="J2" s="824"/>
      <c r="K2" s="535"/>
      <c r="L2" s="536"/>
      <c r="M2" s="815" t="s">
        <v>1783</v>
      </c>
      <c r="N2" s="816"/>
      <c r="O2" s="816"/>
      <c r="P2" s="816"/>
      <c r="Q2" s="816"/>
      <c r="R2" s="816"/>
      <c r="S2" s="816"/>
    </row>
    <row r="3" spans="1:19" ht="14.45" customHeight="1">
      <c r="A3" s="820"/>
      <c r="B3" s="821"/>
      <c r="C3" s="459"/>
      <c r="D3" s="820"/>
      <c r="E3" s="821"/>
      <c r="F3" s="459"/>
      <c r="G3" s="822"/>
      <c r="H3" s="823"/>
      <c r="I3" s="823"/>
      <c r="J3" s="824"/>
      <c r="K3" s="535"/>
      <c r="L3" s="534"/>
      <c r="M3" s="816"/>
      <c r="N3" s="816"/>
      <c r="O3" s="816"/>
      <c r="P3" s="816"/>
      <c r="Q3" s="816"/>
      <c r="R3" s="816"/>
      <c r="S3" s="816"/>
    </row>
    <row r="4" spans="1:19">
      <c r="A4" s="820"/>
      <c r="B4" s="821"/>
      <c r="C4" s="459"/>
      <c r="D4" s="820"/>
      <c r="E4" s="821"/>
      <c r="F4" s="459"/>
      <c r="G4" s="825" t="s">
        <v>1782</v>
      </c>
      <c r="H4" s="826"/>
      <c r="I4" s="826"/>
      <c r="J4" s="827"/>
      <c r="K4" s="530"/>
    </row>
    <row r="5" spans="1:19" ht="14.45" customHeight="1">
      <c r="A5" s="820"/>
      <c r="B5" s="821"/>
      <c r="C5" s="533"/>
      <c r="D5" s="532"/>
      <c r="E5" s="531"/>
      <c r="F5" s="459"/>
      <c r="G5" s="825" t="s">
        <v>1781</v>
      </c>
      <c r="H5" s="826"/>
      <c r="I5" s="826"/>
      <c r="J5" s="827"/>
      <c r="K5" s="530"/>
      <c r="L5" s="528"/>
      <c r="M5" s="528"/>
    </row>
    <row r="6" spans="1:19">
      <c r="A6" s="525" t="s">
        <v>1528</v>
      </c>
      <c r="B6" s="529">
        <f>B17</f>
        <v>70</v>
      </c>
      <c r="C6" s="524"/>
      <c r="D6" s="523" t="s">
        <v>1780</v>
      </c>
      <c r="E6" s="526">
        <f>B33</f>
        <v>6321</v>
      </c>
      <c r="F6" s="459"/>
      <c r="G6" s="839" t="s">
        <v>1528</v>
      </c>
      <c r="H6" s="840"/>
      <c r="I6" s="840"/>
      <c r="J6" s="521">
        <f>E6*B6</f>
        <v>442470</v>
      </c>
      <c r="K6" s="520"/>
      <c r="L6" s="528"/>
      <c r="M6" s="528"/>
    </row>
    <row r="7" spans="1:19">
      <c r="A7" s="525" t="s">
        <v>1529</v>
      </c>
      <c r="B7" s="527">
        <f>B25</f>
        <v>76.180000000000007</v>
      </c>
      <c r="C7" s="524"/>
      <c r="D7" s="523" t="s">
        <v>1779</v>
      </c>
      <c r="E7" s="526">
        <f>B41</f>
        <v>8954.2250000000004</v>
      </c>
      <c r="F7" s="459"/>
      <c r="G7" s="839" t="s">
        <v>1529</v>
      </c>
      <c r="H7" s="840"/>
      <c r="I7" s="840"/>
      <c r="J7" s="521">
        <f>E7*B7</f>
        <v>682132.86050000007</v>
      </c>
      <c r="K7" s="520"/>
    </row>
    <row r="8" spans="1:19">
      <c r="A8" s="525" t="s">
        <v>1530</v>
      </c>
      <c r="B8" s="522">
        <f>ROUND((B7/$B$6-1)*100,2)</f>
        <v>8.83</v>
      </c>
      <c r="C8" s="524"/>
      <c r="D8" s="523" t="s">
        <v>1778</v>
      </c>
      <c r="E8" s="522">
        <f>ROUND((E7/$E$6-1)*100,2)</f>
        <v>41.66</v>
      </c>
      <c r="F8" s="459"/>
      <c r="G8" s="839" t="s">
        <v>1777</v>
      </c>
      <c r="H8" s="840"/>
      <c r="I8" s="840"/>
      <c r="J8" s="521">
        <f>ROUND((J7/$J$6-1)*100,2)</f>
        <v>54.16</v>
      </c>
      <c r="K8" s="520"/>
    </row>
    <row r="9" spans="1:19" ht="15.75" thickBot="1">
      <c r="A9" s="519" t="s">
        <v>1531</v>
      </c>
      <c r="B9" s="516">
        <f>IF(B8&gt;9.99,ROUND(B7/B6,2),IF(B8&lt;-4.9,ROUND(B7/B6,2),1))</f>
        <v>1</v>
      </c>
      <c r="C9" s="518"/>
      <c r="D9" s="517" t="s">
        <v>1531</v>
      </c>
      <c r="E9" s="516">
        <f>IF(E8&gt;9.9,ROUND(E7/E6,2),IF(E8&lt;-4.9,ROUND(E7/E6,2),1))</f>
        <v>1.42</v>
      </c>
      <c r="F9" s="515"/>
      <c r="G9" s="841" t="s">
        <v>1531</v>
      </c>
      <c r="H9" s="842"/>
      <c r="I9" s="842"/>
      <c r="J9" s="514">
        <f>IF(J8&gt;9.9,ROUND(J7/J6,2),IF(J8&lt;-4.9,ROUND(J7/J6,2),1))</f>
        <v>1.54</v>
      </c>
      <c r="K9" s="513"/>
      <c r="L9" s="512"/>
      <c r="M9" s="512"/>
      <c r="N9" s="512"/>
    </row>
    <row r="11" spans="1:19" ht="15.75" thickBot="1"/>
    <row r="12" spans="1:19">
      <c r="A12" s="843" t="s">
        <v>1776</v>
      </c>
      <c r="B12" s="844"/>
      <c r="C12" s="844"/>
      <c r="D12" s="844"/>
      <c r="E12" s="844"/>
      <c r="F12" s="844"/>
      <c r="G12" s="844"/>
      <c r="H12" s="844"/>
      <c r="I12" s="844"/>
      <c r="J12" s="844"/>
      <c r="K12" s="845"/>
      <c r="L12" s="511" t="s">
        <v>1775</v>
      </c>
      <c r="M12" s="511" t="s">
        <v>1774</v>
      </c>
      <c r="N12" s="511" t="s">
        <v>1773</v>
      </c>
      <c r="O12" s="511" t="s">
        <v>1772</v>
      </c>
      <c r="P12" s="510"/>
    </row>
    <row r="13" spans="1:19">
      <c r="A13" s="846"/>
      <c r="B13" s="847"/>
      <c r="C13" s="847"/>
      <c r="D13" s="847"/>
      <c r="E13" s="847"/>
      <c r="F13" s="847"/>
      <c r="G13" s="847"/>
      <c r="H13" s="847"/>
      <c r="I13" s="847"/>
      <c r="J13" s="847"/>
      <c r="K13" s="848"/>
      <c r="L13" s="495">
        <v>1</v>
      </c>
      <c r="M13" s="492">
        <v>44078</v>
      </c>
      <c r="N13" s="491">
        <v>75.468000000000004</v>
      </c>
      <c r="O13" s="490" t="s">
        <v>1764</v>
      </c>
      <c r="P13" s="489"/>
    </row>
    <row r="14" spans="1:19">
      <c r="A14" s="846"/>
      <c r="B14" s="847"/>
      <c r="C14" s="847"/>
      <c r="D14" s="847"/>
      <c r="E14" s="847"/>
      <c r="F14" s="847"/>
      <c r="G14" s="847"/>
      <c r="H14" s="847"/>
      <c r="I14" s="847"/>
      <c r="J14" s="847"/>
      <c r="K14" s="848"/>
      <c r="L14" s="495">
        <f t="shared" ref="L14:L32" si="0">L13+1</f>
        <v>2</v>
      </c>
      <c r="M14" s="492">
        <v>44079</v>
      </c>
      <c r="N14" s="491">
        <v>75.182299999999998</v>
      </c>
      <c r="O14" s="490" t="s">
        <v>1764</v>
      </c>
      <c r="P14" s="489"/>
    </row>
    <row r="15" spans="1:19">
      <c r="A15" s="846"/>
      <c r="B15" s="847"/>
      <c r="C15" s="847"/>
      <c r="D15" s="847"/>
      <c r="E15" s="847"/>
      <c r="F15" s="847"/>
      <c r="G15" s="847"/>
      <c r="H15" s="847"/>
      <c r="I15" s="847"/>
      <c r="J15" s="847"/>
      <c r="K15" s="848"/>
      <c r="L15" s="495">
        <f t="shared" si="0"/>
        <v>3</v>
      </c>
      <c r="M15" s="492">
        <v>44082</v>
      </c>
      <c r="N15" s="491">
        <v>75.590999999999994</v>
      </c>
      <c r="O15" s="490" t="s">
        <v>1764</v>
      </c>
      <c r="P15" s="489"/>
    </row>
    <row r="16" spans="1:19">
      <c r="A16" s="508"/>
      <c r="B16" s="507"/>
      <c r="C16" s="490"/>
      <c r="D16" s="490"/>
      <c r="E16" s="490"/>
      <c r="F16" s="490"/>
      <c r="G16" s="490"/>
      <c r="H16" s="490"/>
      <c r="I16" s="490"/>
      <c r="J16" s="490"/>
      <c r="K16" s="489"/>
      <c r="L16" s="495">
        <f t="shared" si="0"/>
        <v>4</v>
      </c>
      <c r="M16" s="492">
        <v>44083</v>
      </c>
      <c r="N16" s="491">
        <v>75.964500000000001</v>
      </c>
      <c r="O16" s="490" t="s">
        <v>1764</v>
      </c>
      <c r="P16" s="489"/>
    </row>
    <row r="17" spans="1:16" ht="15.75">
      <c r="A17" s="504" t="s">
        <v>1771</v>
      </c>
      <c r="B17" s="509">
        <v>70</v>
      </c>
      <c r="C17" s="490"/>
      <c r="D17" s="490"/>
      <c r="E17" s="501" t="s">
        <v>1758</v>
      </c>
      <c r="F17" s="490"/>
      <c r="G17" s="490"/>
      <c r="H17" s="490"/>
      <c r="I17" s="490"/>
      <c r="J17" s="490"/>
      <c r="K17" s="489"/>
      <c r="L17" s="495">
        <f t="shared" si="0"/>
        <v>5</v>
      </c>
      <c r="M17" s="492">
        <v>44084</v>
      </c>
      <c r="N17" s="491">
        <v>76.071299999999994</v>
      </c>
      <c r="O17" s="490" t="s">
        <v>1764</v>
      </c>
      <c r="P17" s="489"/>
    </row>
    <row r="18" spans="1:16">
      <c r="A18" s="508"/>
      <c r="B18" s="507"/>
      <c r="C18" s="490"/>
      <c r="D18" s="490"/>
      <c r="E18" s="490"/>
      <c r="F18" s="490"/>
      <c r="G18" s="490"/>
      <c r="H18" s="490"/>
      <c r="I18" s="490"/>
      <c r="J18" s="490"/>
      <c r="K18" s="489"/>
      <c r="L18" s="495">
        <f t="shared" si="0"/>
        <v>6</v>
      </c>
      <c r="M18" s="492">
        <v>44085</v>
      </c>
      <c r="N18" s="491">
        <v>75.5274</v>
      </c>
      <c r="O18" s="490" t="s">
        <v>1764</v>
      </c>
      <c r="P18" s="489"/>
    </row>
    <row r="19" spans="1:16">
      <c r="A19" s="837" t="s">
        <v>1770</v>
      </c>
      <c r="B19" s="838"/>
      <c r="C19" s="838"/>
      <c r="D19" s="838"/>
      <c r="E19" s="838"/>
      <c r="F19" s="838"/>
      <c r="G19" s="838"/>
      <c r="H19" s="838"/>
      <c r="I19" s="838"/>
      <c r="J19" s="838"/>
      <c r="K19" s="506"/>
      <c r="L19" s="495">
        <f t="shared" si="0"/>
        <v>7</v>
      </c>
      <c r="M19" s="492">
        <v>44086</v>
      </c>
      <c r="N19" s="491">
        <v>74.889600000000002</v>
      </c>
      <c r="O19" s="490" t="s">
        <v>1764</v>
      </c>
      <c r="P19" s="489"/>
    </row>
    <row r="20" spans="1:16">
      <c r="A20" s="837"/>
      <c r="B20" s="838"/>
      <c r="C20" s="838"/>
      <c r="D20" s="838"/>
      <c r="E20" s="838"/>
      <c r="F20" s="838"/>
      <c r="G20" s="838"/>
      <c r="H20" s="838"/>
      <c r="I20" s="838"/>
      <c r="J20" s="838"/>
      <c r="K20" s="506"/>
      <c r="L20" s="495">
        <f t="shared" si="0"/>
        <v>8</v>
      </c>
      <c r="M20" s="492">
        <v>44089</v>
      </c>
      <c r="N20" s="491">
        <v>74.714799999999997</v>
      </c>
      <c r="O20" s="490" t="s">
        <v>1764</v>
      </c>
      <c r="P20" s="489"/>
    </row>
    <row r="21" spans="1:16">
      <c r="A21" s="837"/>
      <c r="B21" s="838"/>
      <c r="C21" s="838"/>
      <c r="D21" s="838"/>
      <c r="E21" s="838"/>
      <c r="F21" s="838"/>
      <c r="G21" s="838"/>
      <c r="H21" s="838"/>
      <c r="I21" s="838"/>
      <c r="J21" s="838"/>
      <c r="K21" s="506"/>
      <c r="L21" s="495">
        <f t="shared" si="0"/>
        <v>9</v>
      </c>
      <c r="M21" s="492">
        <v>44090</v>
      </c>
      <c r="N21" s="491">
        <v>75.188400000000001</v>
      </c>
      <c r="O21" s="490" t="s">
        <v>1764</v>
      </c>
      <c r="P21" s="489"/>
    </row>
    <row r="22" spans="1:16">
      <c r="A22" s="837"/>
      <c r="B22" s="838"/>
      <c r="C22" s="838"/>
      <c r="D22" s="838"/>
      <c r="E22" s="838"/>
      <c r="F22" s="838"/>
      <c r="G22" s="838"/>
      <c r="H22" s="838"/>
      <c r="I22" s="838"/>
      <c r="J22" s="838"/>
      <c r="K22" s="506"/>
      <c r="L22" s="495">
        <f t="shared" si="0"/>
        <v>10</v>
      </c>
      <c r="M22" s="492">
        <v>44091</v>
      </c>
      <c r="N22" s="491">
        <v>74.927800000000005</v>
      </c>
      <c r="O22" s="490" t="s">
        <v>1764</v>
      </c>
      <c r="P22" s="489"/>
    </row>
    <row r="23" spans="1:16">
      <c r="A23" s="505" t="s">
        <v>1769</v>
      </c>
      <c r="B23" s="490"/>
      <c r="C23" s="490"/>
      <c r="D23" s="502" t="s">
        <v>1768</v>
      </c>
      <c r="E23" s="490"/>
      <c r="F23" s="490"/>
      <c r="G23" s="490"/>
      <c r="H23" s="490"/>
      <c r="I23" s="500"/>
      <c r="J23" s="500"/>
      <c r="K23" s="499"/>
      <c r="L23" s="495">
        <f t="shared" si="0"/>
        <v>11</v>
      </c>
      <c r="M23" s="492">
        <v>44092</v>
      </c>
      <c r="N23" s="491">
        <v>75.194100000000006</v>
      </c>
      <c r="O23" s="490" t="s">
        <v>1764</v>
      </c>
      <c r="P23" s="489"/>
    </row>
    <row r="24" spans="1:16">
      <c r="A24" s="505"/>
      <c r="B24" s="490"/>
      <c r="C24" s="490"/>
      <c r="D24" s="502"/>
      <c r="E24" s="490"/>
      <c r="F24" s="490"/>
      <c r="G24" s="490"/>
      <c r="H24" s="490"/>
      <c r="I24" s="500"/>
      <c r="J24" s="500"/>
      <c r="K24" s="499"/>
      <c r="L24" s="495">
        <f t="shared" si="0"/>
        <v>12</v>
      </c>
      <c r="M24" s="492">
        <v>44093</v>
      </c>
      <c r="N24" s="491">
        <v>75.031899999999993</v>
      </c>
      <c r="O24" s="490" t="s">
        <v>1764</v>
      </c>
      <c r="P24" s="489"/>
    </row>
    <row r="25" spans="1:16" ht="15.75">
      <c r="A25" s="504" t="s">
        <v>1767</v>
      </c>
      <c r="B25" s="503">
        <f>ROUND(AVERAGE(N13:N32),2)</f>
        <v>76.180000000000007</v>
      </c>
      <c r="C25" s="490"/>
      <c r="D25" s="502"/>
      <c r="E25" s="501" t="s">
        <v>1766</v>
      </c>
      <c r="F25" s="490"/>
      <c r="G25" s="490"/>
      <c r="H25" s="490"/>
      <c r="I25" s="500"/>
      <c r="J25" s="500"/>
      <c r="K25" s="499"/>
      <c r="L25" s="495">
        <f t="shared" si="0"/>
        <v>13</v>
      </c>
      <c r="M25" s="492">
        <v>44096</v>
      </c>
      <c r="N25" s="491">
        <v>76.0381</v>
      </c>
      <c r="O25" s="490" t="s">
        <v>1764</v>
      </c>
      <c r="P25" s="489"/>
    </row>
    <row r="26" spans="1:16" ht="15.75" thickBot="1">
      <c r="A26" s="488"/>
      <c r="B26" s="487"/>
      <c r="C26" s="487"/>
      <c r="D26" s="498"/>
      <c r="E26" s="487"/>
      <c r="F26" s="487"/>
      <c r="G26" s="487"/>
      <c r="H26" s="487"/>
      <c r="I26" s="497"/>
      <c r="J26" s="497"/>
      <c r="K26" s="496"/>
      <c r="L26" s="495">
        <f t="shared" si="0"/>
        <v>14</v>
      </c>
      <c r="M26" s="492">
        <v>44097</v>
      </c>
      <c r="N26" s="491">
        <v>76.271100000000004</v>
      </c>
      <c r="O26" s="490" t="s">
        <v>1764</v>
      </c>
      <c r="P26" s="489"/>
    </row>
    <row r="27" spans="1:16" ht="15.75" thickBot="1">
      <c r="A27" s="494"/>
      <c r="B27" s="494"/>
      <c r="C27" s="494"/>
      <c r="D27" s="494"/>
      <c r="E27" s="494"/>
      <c r="F27" s="494"/>
      <c r="G27" s="494"/>
      <c r="H27" s="494"/>
      <c r="I27" s="494"/>
      <c r="J27" s="494"/>
      <c r="K27" s="494"/>
      <c r="L27" s="493">
        <f t="shared" si="0"/>
        <v>15</v>
      </c>
      <c r="M27" s="492">
        <v>44098</v>
      </c>
      <c r="N27" s="491">
        <v>76.354500000000002</v>
      </c>
      <c r="O27" s="490" t="s">
        <v>1764</v>
      </c>
      <c r="P27" s="489"/>
    </row>
    <row r="28" spans="1:16">
      <c r="A28" s="828" t="s">
        <v>1765</v>
      </c>
      <c r="B28" s="829"/>
      <c r="C28" s="829"/>
      <c r="D28" s="829"/>
      <c r="E28" s="829"/>
      <c r="F28" s="829"/>
      <c r="G28" s="829"/>
      <c r="H28" s="829"/>
      <c r="I28" s="829"/>
      <c r="J28" s="830"/>
      <c r="K28" s="257"/>
      <c r="L28" s="493">
        <f t="shared" si="0"/>
        <v>16</v>
      </c>
      <c r="M28" s="492">
        <v>44099</v>
      </c>
      <c r="N28" s="491">
        <v>77.177999999999997</v>
      </c>
      <c r="O28" s="490" t="s">
        <v>1764</v>
      </c>
      <c r="P28" s="489"/>
    </row>
    <row r="29" spans="1:16">
      <c r="A29" s="831"/>
      <c r="B29" s="832"/>
      <c r="C29" s="832"/>
      <c r="D29" s="832"/>
      <c r="E29" s="832"/>
      <c r="F29" s="832"/>
      <c r="G29" s="832"/>
      <c r="H29" s="832"/>
      <c r="I29" s="832"/>
      <c r="J29" s="833"/>
      <c r="K29" s="257"/>
      <c r="L29" s="493">
        <f t="shared" si="0"/>
        <v>17</v>
      </c>
      <c r="M29" s="492">
        <v>44100</v>
      </c>
      <c r="N29" s="491">
        <v>76.819500000000005</v>
      </c>
      <c r="O29" s="490" t="s">
        <v>1764</v>
      </c>
      <c r="P29" s="489"/>
    </row>
    <row r="30" spans="1:16">
      <c r="A30" s="831"/>
      <c r="B30" s="832"/>
      <c r="C30" s="832"/>
      <c r="D30" s="832"/>
      <c r="E30" s="832"/>
      <c r="F30" s="832"/>
      <c r="G30" s="832"/>
      <c r="H30" s="832"/>
      <c r="I30" s="832"/>
      <c r="J30" s="833"/>
      <c r="K30" s="257"/>
      <c r="L30" s="493">
        <f t="shared" si="0"/>
        <v>18</v>
      </c>
      <c r="M30" s="492">
        <v>44103</v>
      </c>
      <c r="N30" s="491">
        <v>78.671300000000002</v>
      </c>
      <c r="O30" s="490" t="s">
        <v>1764</v>
      </c>
      <c r="P30" s="489"/>
    </row>
    <row r="31" spans="1:16">
      <c r="A31" s="831"/>
      <c r="B31" s="832"/>
      <c r="C31" s="832"/>
      <c r="D31" s="832"/>
      <c r="E31" s="832"/>
      <c r="F31" s="832"/>
      <c r="G31" s="832"/>
      <c r="H31" s="832"/>
      <c r="I31" s="832"/>
      <c r="J31" s="833"/>
      <c r="K31" s="257"/>
      <c r="L31" s="493">
        <f t="shared" si="0"/>
        <v>19</v>
      </c>
      <c r="M31" s="492">
        <v>44104</v>
      </c>
      <c r="N31" s="491">
        <v>79.6845</v>
      </c>
      <c r="O31" s="490" t="s">
        <v>1764</v>
      </c>
      <c r="P31" s="489"/>
    </row>
    <row r="32" spans="1:16">
      <c r="A32" s="479"/>
      <c r="B32" s="478"/>
      <c r="C32" s="477"/>
      <c r="D32" s="477"/>
      <c r="E32" s="477"/>
      <c r="F32" s="477"/>
      <c r="G32" s="477"/>
      <c r="H32" s="477"/>
      <c r="I32" s="477"/>
      <c r="J32" s="476"/>
      <c r="K32" s="257"/>
      <c r="L32" s="493">
        <f t="shared" si="0"/>
        <v>20</v>
      </c>
      <c r="M32" s="492">
        <v>44105</v>
      </c>
      <c r="N32" s="491">
        <v>78.784700000000001</v>
      </c>
      <c r="O32" s="490" t="s">
        <v>1764</v>
      </c>
      <c r="P32" s="489"/>
    </row>
    <row r="33" spans="1:16" ht="16.5" thickBot="1">
      <c r="A33" s="482" t="s">
        <v>1763</v>
      </c>
      <c r="B33" s="481">
        <v>6321</v>
      </c>
      <c r="C33" s="477"/>
      <c r="D33" s="477"/>
      <c r="E33" s="480" t="s">
        <v>1758</v>
      </c>
      <c r="F33" s="477"/>
      <c r="G33" s="477"/>
      <c r="H33" s="477"/>
      <c r="I33" s="477"/>
      <c r="J33" s="476"/>
      <c r="K33" s="257"/>
      <c r="L33" s="488"/>
      <c r="M33" s="487"/>
      <c r="N33" s="487"/>
      <c r="O33" s="487"/>
      <c r="P33" s="486"/>
    </row>
    <row r="34" spans="1:16">
      <c r="A34" s="479"/>
      <c r="B34" s="478"/>
      <c r="C34" s="477"/>
      <c r="D34" s="477"/>
      <c r="E34" s="477"/>
      <c r="F34" s="477"/>
      <c r="G34" s="477"/>
      <c r="H34" s="477"/>
      <c r="I34" s="477"/>
      <c r="J34" s="476"/>
      <c r="K34" s="257"/>
    </row>
    <row r="35" spans="1:16" ht="14.45" customHeight="1">
      <c r="A35" s="834" t="s">
        <v>1762</v>
      </c>
      <c r="B35" s="835"/>
      <c r="C35" s="835"/>
      <c r="D35" s="835"/>
      <c r="E35" s="835"/>
      <c r="F35" s="835"/>
      <c r="G35" s="835"/>
      <c r="H35" s="835"/>
      <c r="I35" s="835"/>
      <c r="J35" s="836"/>
      <c r="K35" s="257"/>
    </row>
    <row r="36" spans="1:16">
      <c r="A36" s="834"/>
      <c r="B36" s="835"/>
      <c r="C36" s="835"/>
      <c r="D36" s="835"/>
      <c r="E36" s="835"/>
      <c r="F36" s="835"/>
      <c r="G36" s="835"/>
      <c r="H36" s="835"/>
      <c r="I36" s="835"/>
      <c r="J36" s="836"/>
      <c r="K36" s="483"/>
    </row>
    <row r="37" spans="1:16">
      <c r="A37" s="834"/>
      <c r="B37" s="835"/>
      <c r="C37" s="835"/>
      <c r="D37" s="835"/>
      <c r="E37" s="835"/>
      <c r="F37" s="835"/>
      <c r="G37" s="835"/>
      <c r="H37" s="835"/>
      <c r="I37" s="835"/>
      <c r="J37" s="836"/>
      <c r="K37" s="483"/>
    </row>
    <row r="38" spans="1:16">
      <c r="A38" s="834"/>
      <c r="B38" s="835"/>
      <c r="C38" s="835"/>
      <c r="D38" s="835"/>
      <c r="E38" s="835"/>
      <c r="F38" s="835"/>
      <c r="G38" s="835"/>
      <c r="H38" s="835"/>
      <c r="I38" s="835"/>
      <c r="J38" s="836"/>
      <c r="K38" s="483"/>
    </row>
    <row r="39" spans="1:16">
      <c r="A39" s="485" t="s">
        <v>1761</v>
      </c>
      <c r="B39" s="477"/>
      <c r="C39" s="477"/>
      <c r="D39" s="484" t="s">
        <v>1760</v>
      </c>
      <c r="E39" s="477"/>
      <c r="F39" s="477"/>
      <c r="G39" s="477"/>
      <c r="H39" s="477"/>
      <c r="I39" s="477"/>
      <c r="J39" s="476"/>
      <c r="K39" s="483"/>
    </row>
    <row r="40" spans="1:16">
      <c r="A40" s="479"/>
      <c r="B40" s="478"/>
      <c r="C40" s="477"/>
      <c r="D40" s="477"/>
      <c r="E40" s="477"/>
      <c r="F40" s="477"/>
      <c r="G40" s="477"/>
      <c r="H40" s="477"/>
      <c r="I40" s="477"/>
      <c r="J40" s="476"/>
      <c r="K40" s="257"/>
    </row>
    <row r="41" spans="1:16" ht="15.75">
      <c r="A41" s="482" t="s">
        <v>1759</v>
      </c>
      <c r="B41" s="481">
        <v>8954.2250000000004</v>
      </c>
      <c r="C41" s="477"/>
      <c r="D41" s="477"/>
      <c r="E41" s="480" t="s">
        <v>1758</v>
      </c>
      <c r="F41" s="477"/>
      <c r="G41" s="477"/>
      <c r="H41" s="477"/>
      <c r="I41" s="477"/>
      <c r="J41" s="476"/>
      <c r="K41" s="257"/>
    </row>
    <row r="42" spans="1:16">
      <c r="A42" s="479"/>
      <c r="B42" s="478"/>
      <c r="C42" s="477"/>
      <c r="D42" s="477"/>
      <c r="E42" s="477"/>
      <c r="F42" s="477"/>
      <c r="G42" s="477"/>
      <c r="H42" s="477"/>
      <c r="I42" s="477"/>
      <c r="J42" s="476"/>
      <c r="K42" s="257"/>
    </row>
    <row r="43" spans="1:16">
      <c r="A43" s="479" t="s">
        <v>1757</v>
      </c>
      <c r="B43" s="478"/>
      <c r="C43" s="477"/>
      <c r="D43" s="477"/>
      <c r="E43" s="477"/>
      <c r="F43" s="477"/>
      <c r="G43" s="477"/>
      <c r="H43" s="477"/>
      <c r="I43" s="477"/>
      <c r="J43" s="476"/>
      <c r="K43" s="257"/>
    </row>
    <row r="44" spans="1:16">
      <c r="A44" s="479"/>
      <c r="B44" s="478"/>
      <c r="C44" s="477"/>
      <c r="D44" s="477"/>
      <c r="E44" s="477"/>
      <c r="F44" s="477"/>
      <c r="G44" s="477"/>
      <c r="H44" s="477"/>
      <c r="I44" s="477"/>
      <c r="J44" s="476"/>
      <c r="K44" s="257"/>
    </row>
    <row r="45" spans="1:16">
      <c r="A45" s="479"/>
      <c r="B45" s="478"/>
      <c r="C45" s="477"/>
      <c r="D45" s="477"/>
      <c r="E45" s="477"/>
      <c r="F45" s="477"/>
      <c r="G45" s="477"/>
      <c r="H45" s="477"/>
      <c r="I45" s="477"/>
      <c r="J45" s="476"/>
      <c r="K45" s="257"/>
    </row>
    <row r="46" spans="1:16">
      <c r="A46" s="479"/>
      <c r="B46" s="478"/>
      <c r="C46" s="477"/>
      <c r="D46" s="477"/>
      <c r="E46" s="477"/>
      <c r="F46" s="477"/>
      <c r="G46" s="477"/>
      <c r="H46" s="477"/>
      <c r="I46" s="477"/>
      <c r="J46" s="476"/>
      <c r="K46" s="257"/>
    </row>
    <row r="47" spans="1:16">
      <c r="A47" s="479"/>
      <c r="B47" s="478"/>
      <c r="C47" s="477"/>
      <c r="D47" s="477"/>
      <c r="E47" s="477"/>
      <c r="F47" s="477"/>
      <c r="G47" s="477"/>
      <c r="H47" s="477"/>
      <c r="I47" s="477"/>
      <c r="J47" s="476"/>
      <c r="K47" s="257"/>
    </row>
    <row r="48" spans="1:16">
      <c r="A48" s="479"/>
      <c r="B48" s="478"/>
      <c r="C48" s="477"/>
      <c r="D48" s="477"/>
      <c r="E48" s="477"/>
      <c r="F48" s="477"/>
      <c r="G48" s="477"/>
      <c r="H48" s="477"/>
      <c r="I48" s="477"/>
      <c r="J48" s="476"/>
      <c r="K48" s="257"/>
    </row>
    <row r="49" spans="1:11">
      <c r="A49" s="479"/>
      <c r="B49" s="478"/>
      <c r="C49" s="477"/>
      <c r="D49" s="477"/>
      <c r="E49" s="477"/>
      <c r="F49" s="477"/>
      <c r="G49" s="477"/>
      <c r="H49" s="477"/>
      <c r="I49" s="477"/>
      <c r="J49" s="476"/>
      <c r="K49" s="257"/>
    </row>
    <row r="50" spans="1:11">
      <c r="A50" s="479"/>
      <c r="B50" s="478"/>
      <c r="C50" s="477"/>
      <c r="D50" s="477"/>
      <c r="E50" s="477"/>
      <c r="F50" s="477"/>
      <c r="G50" s="477"/>
      <c r="H50" s="477"/>
      <c r="I50" s="477"/>
      <c r="J50" s="476"/>
      <c r="K50" s="257"/>
    </row>
    <row r="51" spans="1:11">
      <c r="A51" s="479"/>
      <c r="B51" s="478"/>
      <c r="C51" s="477"/>
      <c r="D51" s="477"/>
      <c r="E51" s="477"/>
      <c r="F51" s="477"/>
      <c r="G51" s="477"/>
      <c r="H51" s="477"/>
      <c r="I51" s="477"/>
      <c r="J51" s="476"/>
      <c r="K51" s="257"/>
    </row>
    <row r="52" spans="1:11">
      <c r="A52" s="479"/>
      <c r="B52" s="478"/>
      <c r="C52" s="477"/>
      <c r="D52" s="477"/>
      <c r="E52" s="477"/>
      <c r="F52" s="477"/>
      <c r="G52" s="477"/>
      <c r="H52" s="477"/>
      <c r="I52" s="477"/>
      <c r="J52" s="476"/>
      <c r="K52" s="257"/>
    </row>
    <row r="53" spans="1:11">
      <c r="A53" s="479"/>
      <c r="B53" s="478"/>
      <c r="C53" s="477"/>
      <c r="D53" s="477"/>
      <c r="E53" s="477"/>
      <c r="F53" s="477"/>
      <c r="G53" s="477"/>
      <c r="H53" s="477"/>
      <c r="I53" s="477"/>
      <c r="J53" s="476"/>
      <c r="K53" s="257"/>
    </row>
    <row r="54" spans="1:11">
      <c r="A54" s="479"/>
      <c r="B54" s="478"/>
      <c r="C54" s="477"/>
      <c r="D54" s="477"/>
      <c r="E54" s="477"/>
      <c r="F54" s="477"/>
      <c r="G54" s="477"/>
      <c r="H54" s="477"/>
      <c r="I54" s="477"/>
      <c r="J54" s="476"/>
      <c r="K54" s="257"/>
    </row>
    <row r="55" spans="1:11">
      <c r="A55" s="479"/>
      <c r="B55" s="478"/>
      <c r="C55" s="477"/>
      <c r="D55" s="477"/>
      <c r="E55" s="477"/>
      <c r="F55" s="477"/>
      <c r="G55" s="477"/>
      <c r="H55" s="477"/>
      <c r="I55" s="477"/>
      <c r="J55" s="476"/>
      <c r="K55" s="257"/>
    </row>
    <row r="56" spans="1:11">
      <c r="A56" s="479"/>
      <c r="B56" s="478"/>
      <c r="C56" s="477"/>
      <c r="D56" s="477"/>
      <c r="E56" s="477"/>
      <c r="F56" s="477"/>
      <c r="G56" s="477"/>
      <c r="H56" s="477"/>
      <c r="I56" s="477"/>
      <c r="J56" s="476"/>
      <c r="K56" s="257"/>
    </row>
    <row r="57" spans="1:11">
      <c r="A57" s="479"/>
      <c r="B57" s="478"/>
      <c r="C57" s="477"/>
      <c r="D57" s="477"/>
      <c r="E57" s="477"/>
      <c r="F57" s="477"/>
      <c r="G57" s="477"/>
      <c r="H57" s="477"/>
      <c r="I57" s="477"/>
      <c r="J57" s="476"/>
      <c r="K57" s="257"/>
    </row>
    <row r="58" spans="1:11">
      <c r="A58" s="479"/>
      <c r="B58" s="478"/>
      <c r="C58" s="477"/>
      <c r="D58" s="477"/>
      <c r="E58" s="477"/>
      <c r="F58" s="477"/>
      <c r="G58" s="477"/>
      <c r="H58" s="477"/>
      <c r="I58" s="477"/>
      <c r="J58" s="476"/>
      <c r="K58" s="257"/>
    </row>
    <row r="59" spans="1:11">
      <c r="A59" s="479"/>
      <c r="B59" s="478"/>
      <c r="C59" s="477"/>
      <c r="D59" s="477"/>
      <c r="E59" s="477"/>
      <c r="F59" s="477"/>
      <c r="G59" s="477"/>
      <c r="H59" s="477"/>
      <c r="I59" s="477"/>
      <c r="J59" s="476"/>
      <c r="K59" s="257"/>
    </row>
    <row r="60" spans="1:11">
      <c r="A60" s="479"/>
      <c r="B60" s="478"/>
      <c r="C60" s="477"/>
      <c r="D60" s="477"/>
      <c r="E60" s="477"/>
      <c r="F60" s="477"/>
      <c r="G60" s="477"/>
      <c r="H60" s="477"/>
      <c r="I60" s="477"/>
      <c r="J60" s="476"/>
      <c r="K60" s="257"/>
    </row>
    <row r="61" spans="1:11">
      <c r="A61" s="479"/>
      <c r="B61" s="478"/>
      <c r="C61" s="477"/>
      <c r="D61" s="477"/>
      <c r="E61" s="477"/>
      <c r="F61" s="477"/>
      <c r="G61" s="477"/>
      <c r="H61" s="477"/>
      <c r="I61" s="477"/>
      <c r="J61" s="476"/>
      <c r="K61" s="257"/>
    </row>
    <row r="62" spans="1:11">
      <c r="A62" s="479"/>
      <c r="B62" s="478"/>
      <c r="C62" s="477"/>
      <c r="D62" s="477"/>
      <c r="E62" s="477"/>
      <c r="F62" s="477"/>
      <c r="G62" s="477"/>
      <c r="H62" s="477"/>
      <c r="I62" s="477"/>
      <c r="J62" s="476"/>
      <c r="K62" s="257"/>
    </row>
    <row r="63" spans="1:11" ht="15.6" customHeight="1">
      <c r="A63" s="479"/>
      <c r="B63" s="478"/>
      <c r="C63" s="477"/>
      <c r="D63" s="477"/>
      <c r="E63" s="477"/>
      <c r="F63" s="477"/>
      <c r="G63" s="477"/>
      <c r="H63" s="477"/>
      <c r="I63" s="477"/>
      <c r="J63" s="476"/>
      <c r="K63" s="257"/>
    </row>
    <row r="64" spans="1:11">
      <c r="A64" s="479"/>
      <c r="B64" s="478"/>
      <c r="C64" s="477"/>
      <c r="D64" s="477"/>
      <c r="E64" s="477"/>
      <c r="F64" s="477"/>
      <c r="G64" s="477"/>
      <c r="H64" s="477"/>
      <c r="I64" s="477"/>
      <c r="J64" s="476"/>
      <c r="K64" s="257"/>
    </row>
    <row r="65" spans="1:11">
      <c r="A65" s="479"/>
      <c r="B65" s="478"/>
      <c r="C65" s="477"/>
      <c r="D65" s="477"/>
      <c r="E65" s="477"/>
      <c r="F65" s="477"/>
      <c r="G65" s="477"/>
      <c r="H65" s="477"/>
      <c r="I65" s="477"/>
      <c r="J65" s="476"/>
      <c r="K65" s="257"/>
    </row>
    <row r="66" spans="1:11">
      <c r="A66" s="479"/>
      <c r="B66" s="478"/>
      <c r="C66" s="477"/>
      <c r="D66" s="477"/>
      <c r="E66" s="477"/>
      <c r="F66" s="477"/>
      <c r="G66" s="477"/>
      <c r="H66" s="477"/>
      <c r="I66" s="477"/>
      <c r="J66" s="476"/>
      <c r="K66" s="257"/>
    </row>
    <row r="67" spans="1:11">
      <c r="A67" s="479"/>
      <c r="B67" s="478"/>
      <c r="C67" s="477"/>
      <c r="D67" s="477"/>
      <c r="E67" s="477"/>
      <c r="F67" s="477"/>
      <c r="G67" s="477"/>
      <c r="H67" s="477"/>
      <c r="I67" s="477"/>
      <c r="J67" s="476"/>
      <c r="K67" s="257"/>
    </row>
    <row r="68" spans="1:11">
      <c r="A68" s="479"/>
      <c r="B68" s="478"/>
      <c r="C68" s="477"/>
      <c r="D68" s="477"/>
      <c r="E68" s="477"/>
      <c r="F68" s="477"/>
      <c r="G68" s="477"/>
      <c r="H68" s="477"/>
      <c r="I68" s="477"/>
      <c r="J68" s="476"/>
      <c r="K68" s="257"/>
    </row>
    <row r="69" spans="1:11">
      <c r="A69" s="479"/>
      <c r="B69" s="478"/>
      <c r="C69" s="477"/>
      <c r="D69" s="477"/>
      <c r="E69" s="477"/>
      <c r="F69" s="477"/>
      <c r="G69" s="477"/>
      <c r="H69" s="477"/>
      <c r="I69" s="477"/>
      <c r="J69" s="476"/>
      <c r="K69" s="257"/>
    </row>
    <row r="70" spans="1:11">
      <c r="A70" s="479"/>
      <c r="B70" s="478"/>
      <c r="C70" s="477"/>
      <c r="D70" s="477"/>
      <c r="E70" s="477"/>
      <c r="F70" s="477"/>
      <c r="G70" s="477"/>
      <c r="H70" s="477"/>
      <c r="I70" s="477"/>
      <c r="J70" s="476"/>
      <c r="K70" s="257"/>
    </row>
    <row r="71" spans="1:11">
      <c r="A71" s="479"/>
      <c r="B71" s="478"/>
      <c r="C71" s="477"/>
      <c r="D71" s="477"/>
      <c r="E71" s="477"/>
      <c r="F71" s="477"/>
      <c r="G71" s="477"/>
      <c r="H71" s="477"/>
      <c r="I71" s="477"/>
      <c r="J71" s="476"/>
      <c r="K71" s="257"/>
    </row>
    <row r="72" spans="1:11">
      <c r="A72" s="479"/>
      <c r="B72" s="478"/>
      <c r="C72" s="477"/>
      <c r="D72" s="477"/>
      <c r="E72" s="477"/>
      <c r="F72" s="477"/>
      <c r="G72" s="477"/>
      <c r="H72" s="477"/>
      <c r="I72" s="477"/>
      <c r="J72" s="476"/>
      <c r="K72" s="257"/>
    </row>
    <row r="73" spans="1:11">
      <c r="A73" s="479"/>
      <c r="B73" s="478"/>
      <c r="C73" s="477"/>
      <c r="D73" s="477"/>
      <c r="E73" s="477"/>
      <c r="F73" s="477"/>
      <c r="G73" s="477"/>
      <c r="H73" s="477"/>
      <c r="I73" s="477"/>
      <c r="J73" s="476"/>
      <c r="K73" s="257"/>
    </row>
    <row r="74" spans="1:11">
      <c r="A74" s="479"/>
      <c r="B74" s="478"/>
      <c r="C74" s="477"/>
      <c r="D74" s="477"/>
      <c r="E74" s="477"/>
      <c r="F74" s="477"/>
      <c r="G74" s="477"/>
      <c r="H74" s="477"/>
      <c r="I74" s="477"/>
      <c r="J74" s="476"/>
      <c r="K74" s="257"/>
    </row>
    <row r="75" spans="1:11">
      <c r="A75" s="479"/>
      <c r="B75" s="478"/>
      <c r="C75" s="477"/>
      <c r="D75" s="477"/>
      <c r="E75" s="477"/>
      <c r="F75" s="477"/>
      <c r="G75" s="477"/>
      <c r="H75" s="477"/>
      <c r="I75" s="477"/>
      <c r="J75" s="476"/>
      <c r="K75" s="257"/>
    </row>
    <row r="76" spans="1:11">
      <c r="A76" s="479"/>
      <c r="B76" s="478"/>
      <c r="C76" s="477"/>
      <c r="D76" s="477"/>
      <c r="E76" s="477"/>
      <c r="F76" s="477"/>
      <c r="G76" s="477"/>
      <c r="H76" s="477"/>
      <c r="I76" s="477"/>
      <c r="J76" s="476"/>
      <c r="K76" s="257"/>
    </row>
    <row r="77" spans="1:11">
      <c r="A77" s="479"/>
      <c r="B77" s="478"/>
      <c r="C77" s="477"/>
      <c r="D77" s="477"/>
      <c r="E77" s="477"/>
      <c r="F77" s="477"/>
      <c r="G77" s="477"/>
      <c r="H77" s="477"/>
      <c r="I77" s="477"/>
      <c r="J77" s="476"/>
      <c r="K77" s="257"/>
    </row>
    <row r="78" spans="1:11">
      <c r="A78" s="479"/>
      <c r="B78" s="478"/>
      <c r="C78" s="477"/>
      <c r="D78" s="477"/>
      <c r="E78" s="477"/>
      <c r="F78" s="477"/>
      <c r="G78" s="477"/>
      <c r="H78" s="477"/>
      <c r="I78" s="477"/>
      <c r="J78" s="476"/>
      <c r="K78" s="257"/>
    </row>
    <row r="79" spans="1:11" ht="15.75" thickBot="1">
      <c r="A79" s="475"/>
      <c r="B79" s="474"/>
      <c r="C79" s="473"/>
      <c r="D79" s="473"/>
      <c r="E79" s="473"/>
      <c r="F79" s="473"/>
      <c r="G79" s="473"/>
      <c r="H79" s="473"/>
      <c r="I79" s="473"/>
      <c r="J79" s="472"/>
      <c r="K79" s="257"/>
    </row>
    <row r="80" spans="1:11">
      <c r="K80" s="257"/>
    </row>
  </sheetData>
  <sheetProtection algorithmName="SHA-512" hashValue="127Ig8UZWxKdVgzzss13c9w9rJmkfycme5x+vc+DZNHdwMPx1Trj8PsoxsRkFDwuJFZJ2C1ZYFN1PF3I7OyH/w==" saltValue="4XNobB2h3eFaes4et04r3A==" spinCount="100000" sheet="1" objects="1" scenarios="1"/>
  <protectedRanges>
    <protectedRange sqref="M13:N32" name="Диапазон1"/>
    <protectedRange sqref="B41 B33" name="Диапазон3"/>
  </protectedRanges>
  <mergeCells count="15">
    <mergeCell ref="A28:J31"/>
    <mergeCell ref="A35:J38"/>
    <mergeCell ref="A19:J22"/>
    <mergeCell ref="G6:I6"/>
    <mergeCell ref="G7:I7"/>
    <mergeCell ref="G8:I8"/>
    <mergeCell ref="G9:I9"/>
    <mergeCell ref="A12:K15"/>
    <mergeCell ref="M2:S3"/>
    <mergeCell ref="A1:J1"/>
    <mergeCell ref="A2:B5"/>
    <mergeCell ref="D2:E4"/>
    <mergeCell ref="G2:J3"/>
    <mergeCell ref="G4:J4"/>
    <mergeCell ref="G5:J5"/>
  </mergeCells>
  <hyperlinks>
    <hyperlink ref="D23" r:id="rId1"/>
    <hyperlink ref="D39" r:id="rId2"/>
  </hyperlinks>
  <pageMargins left="0.7" right="0.7" top="0.75" bottom="0.75" header="0.3" footer="0.3"/>
  <pageSetup paperSize="9" orientation="portrait" r:id="rId3"/>
  <drawing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fitToPage="1"/>
  </sheetPr>
  <dimension ref="A1:N70"/>
  <sheetViews>
    <sheetView showGridLines="0" view="pageBreakPreview" topLeftCell="A4" zoomScale="75" zoomScaleNormal="100" zoomScaleSheetLayoutView="75" workbookViewId="0">
      <selection activeCell="M160" sqref="M160"/>
    </sheetView>
  </sheetViews>
  <sheetFormatPr defaultColWidth="9.140625" defaultRowHeight="12.75" outlineLevelRow="2"/>
  <cols>
    <col min="1" max="1" width="4.7109375" style="566" customWidth="1"/>
    <col min="2" max="2" width="20.28515625" style="592" customWidth="1"/>
    <col min="3" max="3" width="37.140625" style="544" customWidth="1"/>
    <col min="4" max="4" width="17.140625" style="545" customWidth="1"/>
    <col min="5" max="5" width="11.7109375" style="546" customWidth="1"/>
    <col min="6" max="7" width="10.5703125" style="547" customWidth="1"/>
    <col min="8" max="8" width="11" style="547" customWidth="1"/>
    <col min="9" max="9" width="10.7109375" style="547" customWidth="1"/>
    <col min="10" max="10" width="8.28515625" style="547" customWidth="1"/>
    <col min="11" max="11" width="8.140625" style="547" customWidth="1"/>
    <col min="12" max="16384" width="9.140625" style="548"/>
  </cols>
  <sheetData>
    <row r="1" spans="1:14" outlineLevel="2">
      <c r="A1" s="542" t="s">
        <v>1788</v>
      </c>
      <c r="B1" s="543"/>
      <c r="I1" s="542" t="s">
        <v>1789</v>
      </c>
    </row>
    <row r="2" spans="1:14" outlineLevel="1">
      <c r="A2" s="549"/>
      <c r="B2" s="543"/>
      <c r="I2" s="549"/>
    </row>
    <row r="3" spans="1:14" outlineLevel="1">
      <c r="A3" s="549"/>
      <c r="B3" s="543"/>
      <c r="I3" s="549"/>
    </row>
    <row r="4" spans="1:14" outlineLevel="1">
      <c r="A4" s="549" t="s">
        <v>1790</v>
      </c>
      <c r="B4" s="543"/>
      <c r="I4" s="549" t="s">
        <v>1791</v>
      </c>
    </row>
    <row r="5" spans="1:14" outlineLevel="1">
      <c r="A5" s="550" t="s">
        <v>1792</v>
      </c>
      <c r="B5" s="543"/>
      <c r="I5" s="550" t="s">
        <v>1793</v>
      </c>
    </row>
    <row r="6" spans="1:14">
      <c r="A6" s="854"/>
      <c r="B6" s="850"/>
      <c r="C6" s="850"/>
      <c r="D6" s="850"/>
      <c r="E6" s="850"/>
      <c r="F6" s="850"/>
      <c r="G6" s="850"/>
      <c r="H6" s="850"/>
      <c r="I6" s="850"/>
      <c r="J6" s="850"/>
      <c r="K6" s="850"/>
    </row>
    <row r="7" spans="1:14">
      <c r="A7" s="545"/>
      <c r="B7" s="551"/>
      <c r="C7" s="552"/>
      <c r="D7" s="553" t="s">
        <v>1794</v>
      </c>
      <c r="E7" s="554"/>
      <c r="F7" s="555"/>
      <c r="G7" s="552"/>
      <c r="H7" s="552"/>
      <c r="I7" s="552"/>
      <c r="J7" s="552"/>
    </row>
    <row r="8" spans="1:14">
      <c r="A8" s="545"/>
      <c r="B8" s="556"/>
      <c r="C8" s="547"/>
      <c r="D8" s="547"/>
      <c r="E8" s="547"/>
    </row>
    <row r="9" spans="1:14" ht="15.75">
      <c r="A9" s="545"/>
      <c r="B9" s="556"/>
      <c r="C9" s="547"/>
      <c r="D9" s="557" t="s">
        <v>1795</v>
      </c>
      <c r="F9" s="558"/>
      <c r="G9" s="558"/>
    </row>
    <row r="10" spans="1:14">
      <c r="A10" s="545"/>
      <c r="B10" s="556"/>
      <c r="C10" s="547"/>
      <c r="D10" s="559" t="s">
        <v>1796</v>
      </c>
      <c r="F10" s="560"/>
      <c r="G10" s="560"/>
    </row>
    <row r="11" spans="1:14">
      <c r="A11" s="545"/>
      <c r="B11" s="556"/>
      <c r="C11" s="547"/>
      <c r="D11" s="547"/>
      <c r="E11" s="547"/>
    </row>
    <row r="12" spans="1:14" ht="14.25">
      <c r="A12" s="561" t="s">
        <v>1797</v>
      </c>
      <c r="B12" s="864" t="s">
        <v>1854</v>
      </c>
      <c r="C12" s="865"/>
      <c r="D12" s="865"/>
      <c r="E12" s="865"/>
      <c r="F12" s="865"/>
      <c r="G12" s="865"/>
      <c r="H12" s="865"/>
      <c r="I12" s="865"/>
      <c r="J12" s="865"/>
      <c r="K12" s="865"/>
    </row>
    <row r="13" spans="1:14">
      <c r="A13" s="545"/>
      <c r="B13" s="562"/>
      <c r="C13" s="552"/>
      <c r="D13" s="553" t="s">
        <v>1798</v>
      </c>
      <c r="E13" s="563"/>
      <c r="F13" s="555"/>
      <c r="G13" s="555"/>
      <c r="H13" s="552"/>
      <c r="I13" s="552"/>
      <c r="J13" s="552"/>
      <c r="K13" s="552"/>
    </row>
    <row r="14" spans="1:14">
      <c r="A14" s="564"/>
      <c r="B14" s="565"/>
      <c r="C14" s="547"/>
      <c r="D14" s="547"/>
      <c r="E14" s="547"/>
    </row>
    <row r="15" spans="1:14">
      <c r="B15" s="864" t="s">
        <v>1799</v>
      </c>
      <c r="C15" s="865"/>
      <c r="D15" s="865"/>
      <c r="E15" s="865"/>
      <c r="F15" s="865"/>
      <c r="G15" s="865"/>
      <c r="H15" s="865"/>
      <c r="I15" s="865"/>
      <c r="J15" s="865"/>
      <c r="K15" s="865"/>
    </row>
    <row r="16" spans="1:14" s="572" customFormat="1" ht="14.25">
      <c r="A16" s="567"/>
      <c r="B16" s="568" t="s">
        <v>1800</v>
      </c>
      <c r="C16" s="569"/>
      <c r="D16" s="862" t="s">
        <v>1855</v>
      </c>
      <c r="E16" s="863"/>
      <c r="F16" s="570" t="s">
        <v>1801</v>
      </c>
      <c r="G16" s="570"/>
      <c r="H16" s="570"/>
      <c r="I16" s="571"/>
      <c r="J16" s="571"/>
      <c r="K16" s="571"/>
      <c r="L16" s="548"/>
      <c r="M16" s="548"/>
      <c r="N16" s="548"/>
    </row>
    <row r="17" spans="1:14" s="572" customFormat="1" ht="14.25">
      <c r="A17" s="567"/>
      <c r="B17" s="568" t="s">
        <v>1802</v>
      </c>
      <c r="C17" s="569"/>
      <c r="D17" s="862" t="s">
        <v>1856</v>
      </c>
      <c r="E17" s="863"/>
      <c r="F17" s="570" t="s">
        <v>1801</v>
      </c>
      <c r="G17" s="570"/>
      <c r="H17" s="570"/>
      <c r="I17" s="571"/>
      <c r="J17" s="571"/>
      <c r="K17" s="571"/>
      <c r="L17" s="548"/>
      <c r="M17" s="548"/>
      <c r="N17" s="548"/>
    </row>
    <row r="18" spans="1:14" s="572" customFormat="1" ht="14.25" outlineLevel="1">
      <c r="A18" s="567"/>
      <c r="B18" s="568" t="s">
        <v>1803</v>
      </c>
      <c r="C18" s="569"/>
      <c r="D18" s="862" t="s">
        <v>1857</v>
      </c>
      <c r="E18" s="863"/>
      <c r="F18" s="570" t="s">
        <v>1804</v>
      </c>
      <c r="G18" s="570"/>
      <c r="H18" s="570"/>
      <c r="I18" s="571"/>
      <c r="J18" s="571"/>
      <c r="K18" s="571"/>
      <c r="L18" s="548"/>
      <c r="M18" s="548"/>
      <c r="N18" s="548"/>
    </row>
    <row r="19" spans="1:14" ht="14.25">
      <c r="B19" s="573" t="s">
        <v>1805</v>
      </c>
      <c r="D19" s="547"/>
      <c r="E19" s="547"/>
    </row>
    <row r="20" spans="1:14">
      <c r="B20" s="574"/>
      <c r="C20" s="545"/>
      <c r="D20" s="560"/>
      <c r="E20" s="547"/>
    </row>
    <row r="21" spans="1:14">
      <c r="B21" s="543"/>
      <c r="E21" s="547"/>
    </row>
    <row r="22" spans="1:14" s="575" customFormat="1" ht="48" customHeight="1">
      <c r="A22" s="857" t="s">
        <v>1806</v>
      </c>
      <c r="B22" s="861" t="s">
        <v>1807</v>
      </c>
      <c r="C22" s="857" t="s">
        <v>1808</v>
      </c>
      <c r="D22" s="857" t="s">
        <v>1809</v>
      </c>
      <c r="E22" s="857" t="s">
        <v>1810</v>
      </c>
      <c r="F22" s="857"/>
      <c r="G22" s="857" t="s">
        <v>1811</v>
      </c>
      <c r="H22" s="857"/>
      <c r="I22" s="857"/>
      <c r="J22" s="857" t="s">
        <v>1812</v>
      </c>
      <c r="K22" s="857"/>
      <c r="L22" s="548"/>
      <c r="M22" s="548"/>
      <c r="N22" s="548"/>
    </row>
    <row r="23" spans="1:14" s="575" customFormat="1" ht="24">
      <c r="A23" s="857"/>
      <c r="B23" s="861"/>
      <c r="C23" s="857"/>
      <c r="D23" s="857"/>
      <c r="E23" s="576" t="s">
        <v>1813</v>
      </c>
      <c r="F23" s="576" t="s">
        <v>1814</v>
      </c>
      <c r="G23" s="857" t="s">
        <v>1815</v>
      </c>
      <c r="H23" s="857" t="s">
        <v>1816</v>
      </c>
      <c r="I23" s="576" t="s">
        <v>1817</v>
      </c>
      <c r="J23" s="857"/>
      <c r="K23" s="857"/>
      <c r="L23" s="548"/>
      <c r="M23" s="548"/>
      <c r="N23" s="548"/>
    </row>
    <row r="24" spans="1:14" s="575" customFormat="1" ht="36">
      <c r="A24" s="857"/>
      <c r="B24" s="861"/>
      <c r="C24" s="857"/>
      <c r="D24" s="857"/>
      <c r="E24" s="576" t="s">
        <v>1816</v>
      </c>
      <c r="F24" s="576" t="s">
        <v>1818</v>
      </c>
      <c r="G24" s="857"/>
      <c r="H24" s="857"/>
      <c r="I24" s="576" t="s">
        <v>1818</v>
      </c>
      <c r="J24" s="576" t="s">
        <v>1819</v>
      </c>
      <c r="K24" s="576" t="s">
        <v>1813</v>
      </c>
      <c r="L24" s="548"/>
      <c r="M24" s="548"/>
      <c r="N24" s="548"/>
    </row>
    <row r="25" spans="1:14">
      <c r="A25" s="577">
        <v>1</v>
      </c>
      <c r="B25" s="578">
        <v>2</v>
      </c>
      <c r="C25" s="576">
        <v>3</v>
      </c>
      <c r="D25" s="576">
        <v>4</v>
      </c>
      <c r="E25" s="576">
        <v>5</v>
      </c>
      <c r="F25" s="577">
        <v>6</v>
      </c>
      <c r="G25" s="577">
        <v>7</v>
      </c>
      <c r="H25" s="577">
        <v>8</v>
      </c>
      <c r="I25" s="577">
        <v>9</v>
      </c>
      <c r="J25" s="577">
        <v>10</v>
      </c>
      <c r="K25" s="577">
        <v>11</v>
      </c>
    </row>
    <row r="26" spans="1:14" ht="19.149999999999999" customHeight="1">
      <c r="A26" s="858" t="s">
        <v>1858</v>
      </c>
      <c r="B26" s="852"/>
      <c r="C26" s="852"/>
      <c r="D26" s="852"/>
      <c r="E26" s="852"/>
      <c r="F26" s="852"/>
      <c r="G26" s="852"/>
      <c r="H26" s="852"/>
      <c r="I26" s="852"/>
      <c r="J26" s="852"/>
      <c r="K26" s="852"/>
    </row>
    <row r="27" spans="1:14" ht="84.75">
      <c r="A27" s="579" t="s">
        <v>1820</v>
      </c>
      <c r="B27" s="580" t="s">
        <v>1859</v>
      </c>
      <c r="C27" s="581" t="s">
        <v>1860</v>
      </c>
      <c r="D27" s="590" t="s">
        <v>1861</v>
      </c>
      <c r="E27" s="583" t="s">
        <v>1862</v>
      </c>
      <c r="F27" s="583" t="s">
        <v>1863</v>
      </c>
      <c r="G27" s="584">
        <v>6788</v>
      </c>
      <c r="H27" s="584">
        <v>1753</v>
      </c>
      <c r="I27" s="583" t="s">
        <v>1864</v>
      </c>
      <c r="J27" s="584">
        <v>206.77</v>
      </c>
      <c r="K27" s="584">
        <v>24.81</v>
      </c>
    </row>
    <row r="28" spans="1:14" ht="84.75">
      <c r="A28" s="579" t="s">
        <v>1821</v>
      </c>
      <c r="B28" s="580" t="s">
        <v>1865</v>
      </c>
      <c r="C28" s="581" t="s">
        <v>1866</v>
      </c>
      <c r="D28" s="590" t="s">
        <v>1867</v>
      </c>
      <c r="E28" s="583" t="s">
        <v>1868</v>
      </c>
      <c r="F28" s="583" t="s">
        <v>1869</v>
      </c>
      <c r="G28" s="584">
        <v>1198</v>
      </c>
      <c r="H28" s="584">
        <v>242</v>
      </c>
      <c r="I28" s="583" t="s">
        <v>1870</v>
      </c>
      <c r="J28" s="584">
        <v>15.202999999999999</v>
      </c>
      <c r="K28" s="584">
        <v>3.65</v>
      </c>
    </row>
    <row r="29" spans="1:14" ht="84.75">
      <c r="A29" s="579" t="s">
        <v>1822</v>
      </c>
      <c r="B29" s="580" t="s">
        <v>1871</v>
      </c>
      <c r="C29" s="581" t="s">
        <v>1872</v>
      </c>
      <c r="D29" s="590" t="s">
        <v>1873</v>
      </c>
      <c r="E29" s="583" t="s">
        <v>1874</v>
      </c>
      <c r="F29" s="584"/>
      <c r="G29" s="584">
        <v>6013</v>
      </c>
      <c r="H29" s="584">
        <v>6013</v>
      </c>
      <c r="I29" s="584"/>
      <c r="J29" s="584">
        <v>88.204999999999998</v>
      </c>
      <c r="K29" s="584">
        <v>88.21</v>
      </c>
    </row>
    <row r="30" spans="1:14" ht="130.5">
      <c r="A30" s="579" t="s">
        <v>1823</v>
      </c>
      <c r="B30" s="580" t="s">
        <v>1875</v>
      </c>
      <c r="C30" s="581" t="s">
        <v>1876</v>
      </c>
      <c r="D30" s="590" t="s">
        <v>1877</v>
      </c>
      <c r="E30" s="583" t="s">
        <v>1878</v>
      </c>
      <c r="F30" s="583" t="s">
        <v>1879</v>
      </c>
      <c r="G30" s="584">
        <v>23247</v>
      </c>
      <c r="H30" s="584">
        <v>228</v>
      </c>
      <c r="I30" s="583" t="s">
        <v>1880</v>
      </c>
      <c r="J30" s="584">
        <v>32.89</v>
      </c>
      <c r="K30" s="584">
        <v>3.29</v>
      </c>
    </row>
    <row r="31" spans="1:14" ht="130.5">
      <c r="A31" s="579" t="s">
        <v>1824</v>
      </c>
      <c r="B31" s="580" t="s">
        <v>1881</v>
      </c>
      <c r="C31" s="581" t="s">
        <v>1882</v>
      </c>
      <c r="D31" s="590" t="s">
        <v>1877</v>
      </c>
      <c r="E31" s="583" t="s">
        <v>1883</v>
      </c>
      <c r="F31" s="583" t="s">
        <v>1884</v>
      </c>
      <c r="G31" s="584">
        <v>53116</v>
      </c>
      <c r="H31" s="584">
        <v>264</v>
      </c>
      <c r="I31" s="583" t="s">
        <v>1885</v>
      </c>
      <c r="J31" s="584">
        <v>37.950000000000003</v>
      </c>
      <c r="K31" s="584">
        <v>3.8</v>
      </c>
    </row>
    <row r="32" spans="1:14" ht="106.5">
      <c r="A32" s="579" t="s">
        <v>1825</v>
      </c>
      <c r="B32" s="580" t="s">
        <v>1886</v>
      </c>
      <c r="C32" s="581" t="s">
        <v>1887</v>
      </c>
      <c r="D32" s="590" t="s">
        <v>1888</v>
      </c>
      <c r="E32" s="583">
        <v>206817.93</v>
      </c>
      <c r="F32" s="583" t="s">
        <v>1889</v>
      </c>
      <c r="G32" s="584">
        <v>-20682</v>
      </c>
      <c r="H32" s="584"/>
      <c r="I32" s="583" t="s">
        <v>1890</v>
      </c>
      <c r="J32" s="584"/>
      <c r="K32" s="584"/>
    </row>
    <row r="33" spans="1:11" ht="72.75">
      <c r="A33" s="579" t="s">
        <v>1826</v>
      </c>
      <c r="B33" s="580" t="s">
        <v>1891</v>
      </c>
      <c r="C33" s="581" t="s">
        <v>1892</v>
      </c>
      <c r="D33" s="582">
        <v>0.06</v>
      </c>
      <c r="E33" s="583">
        <v>382.2</v>
      </c>
      <c r="F33" s="583" t="s">
        <v>1893</v>
      </c>
      <c r="G33" s="584">
        <v>23</v>
      </c>
      <c r="H33" s="584"/>
      <c r="I33" s="583" t="s">
        <v>1894</v>
      </c>
      <c r="J33" s="584"/>
      <c r="K33" s="584"/>
    </row>
    <row r="34" spans="1:11" ht="65.25">
      <c r="A34" s="579" t="s">
        <v>1827</v>
      </c>
      <c r="B34" s="580" t="s">
        <v>1895</v>
      </c>
      <c r="C34" s="581" t="s">
        <v>1896</v>
      </c>
      <c r="D34" s="582">
        <v>6.1800000000000001E-2</v>
      </c>
      <c r="E34" s="583">
        <v>14256.46</v>
      </c>
      <c r="F34" s="584"/>
      <c r="G34" s="584">
        <v>881</v>
      </c>
      <c r="H34" s="584"/>
      <c r="I34" s="584"/>
      <c r="J34" s="584"/>
      <c r="K34" s="584"/>
    </row>
    <row r="35" spans="1:11" ht="120.75">
      <c r="A35" s="579" t="s">
        <v>1828</v>
      </c>
      <c r="B35" s="580" t="s">
        <v>1897</v>
      </c>
      <c r="C35" s="581" t="s">
        <v>1898</v>
      </c>
      <c r="D35" s="590" t="s">
        <v>1877</v>
      </c>
      <c r="E35" s="583" t="s">
        <v>1899</v>
      </c>
      <c r="F35" s="583" t="s">
        <v>1900</v>
      </c>
      <c r="G35" s="584">
        <v>2888</v>
      </c>
      <c r="H35" s="584">
        <v>360</v>
      </c>
      <c r="I35" s="583" t="s">
        <v>1901</v>
      </c>
      <c r="J35" s="584">
        <v>44.045000000000002</v>
      </c>
      <c r="K35" s="584">
        <v>4.4000000000000004</v>
      </c>
    </row>
    <row r="36" spans="1:11" ht="120.75">
      <c r="A36" s="579" t="s">
        <v>1844</v>
      </c>
      <c r="B36" s="580" t="s">
        <v>1902</v>
      </c>
      <c r="C36" s="581" t="s">
        <v>1903</v>
      </c>
      <c r="D36" s="590" t="s">
        <v>1877</v>
      </c>
      <c r="E36" s="583" t="s">
        <v>1899</v>
      </c>
      <c r="F36" s="583" t="s">
        <v>1900</v>
      </c>
      <c r="G36" s="584">
        <v>2888</v>
      </c>
      <c r="H36" s="584">
        <v>360</v>
      </c>
      <c r="I36" s="583" t="s">
        <v>1901</v>
      </c>
      <c r="J36" s="584">
        <v>44.045000000000002</v>
      </c>
      <c r="K36" s="584">
        <v>4.4000000000000004</v>
      </c>
    </row>
    <row r="37" spans="1:11" ht="96.75">
      <c r="A37" s="579" t="s">
        <v>1904</v>
      </c>
      <c r="B37" s="580" t="s">
        <v>1905</v>
      </c>
      <c r="C37" s="581" t="s">
        <v>1906</v>
      </c>
      <c r="D37" s="590" t="s">
        <v>1877</v>
      </c>
      <c r="E37" s="583" t="s">
        <v>1907</v>
      </c>
      <c r="F37" s="583">
        <v>228.35</v>
      </c>
      <c r="G37" s="584">
        <v>30</v>
      </c>
      <c r="H37" s="584">
        <v>7</v>
      </c>
      <c r="I37" s="584">
        <v>23</v>
      </c>
      <c r="J37" s="584">
        <v>0.82799999999999996</v>
      </c>
      <c r="K37" s="584">
        <v>0.08</v>
      </c>
    </row>
    <row r="38" spans="1:11" ht="65.25">
      <c r="A38" s="579" t="s">
        <v>1845</v>
      </c>
      <c r="B38" s="580" t="s">
        <v>1895</v>
      </c>
      <c r="C38" s="581" t="s">
        <v>1896</v>
      </c>
      <c r="D38" s="590" t="s">
        <v>1908</v>
      </c>
      <c r="E38" s="583">
        <v>14256.46</v>
      </c>
      <c r="F38" s="584"/>
      <c r="G38" s="584">
        <v>47</v>
      </c>
      <c r="H38" s="584"/>
      <c r="I38" s="584"/>
      <c r="J38" s="584"/>
      <c r="K38" s="584"/>
    </row>
    <row r="39" spans="1:11" ht="65.25">
      <c r="A39" s="579" t="s">
        <v>1846</v>
      </c>
      <c r="B39" s="580" t="s">
        <v>1909</v>
      </c>
      <c r="C39" s="581" t="s">
        <v>1910</v>
      </c>
      <c r="D39" s="582">
        <v>9.66</v>
      </c>
      <c r="E39" s="583">
        <v>4280.43</v>
      </c>
      <c r="F39" s="584"/>
      <c r="G39" s="584">
        <v>41349</v>
      </c>
      <c r="H39" s="584"/>
      <c r="I39" s="584"/>
      <c r="J39" s="584"/>
      <c r="K39" s="584"/>
    </row>
    <row r="40" spans="1:11" ht="65.25">
      <c r="A40" s="579" t="s">
        <v>1847</v>
      </c>
      <c r="B40" s="580" t="s">
        <v>1911</v>
      </c>
      <c r="C40" s="581" t="s">
        <v>1912</v>
      </c>
      <c r="D40" s="590" t="s">
        <v>1913</v>
      </c>
      <c r="E40" s="583">
        <v>4173.59</v>
      </c>
      <c r="F40" s="584"/>
      <c r="G40" s="584">
        <v>80049</v>
      </c>
      <c r="H40" s="584"/>
      <c r="I40" s="584"/>
      <c r="J40" s="584"/>
      <c r="K40" s="584"/>
    </row>
    <row r="41" spans="1:11" ht="84.75">
      <c r="A41" s="579" t="s">
        <v>1848</v>
      </c>
      <c r="B41" s="580" t="s">
        <v>1914</v>
      </c>
      <c r="C41" s="581" t="s">
        <v>1915</v>
      </c>
      <c r="D41" s="582">
        <v>1</v>
      </c>
      <c r="E41" s="583" t="s">
        <v>1916</v>
      </c>
      <c r="F41" s="583" t="s">
        <v>1917</v>
      </c>
      <c r="G41" s="584">
        <v>37851</v>
      </c>
      <c r="H41" s="584">
        <v>5772</v>
      </c>
      <c r="I41" s="583" t="s">
        <v>1918</v>
      </c>
      <c r="J41" s="584">
        <v>80.27</v>
      </c>
      <c r="K41" s="584">
        <v>80.27</v>
      </c>
    </row>
    <row r="42" spans="1:11" ht="65.25">
      <c r="A42" s="579" t="s">
        <v>1849</v>
      </c>
      <c r="B42" s="580" t="s">
        <v>1919</v>
      </c>
      <c r="C42" s="581" t="s">
        <v>1920</v>
      </c>
      <c r="D42" s="582">
        <v>30</v>
      </c>
      <c r="E42" s="583">
        <v>190.06</v>
      </c>
      <c r="F42" s="584"/>
      <c r="G42" s="584">
        <v>5702</v>
      </c>
      <c r="H42" s="584"/>
      <c r="I42" s="584"/>
      <c r="J42" s="584"/>
      <c r="K42" s="584"/>
    </row>
    <row r="43" spans="1:11" ht="96.75">
      <c r="A43" s="579" t="s">
        <v>1850</v>
      </c>
      <c r="B43" s="580" t="s">
        <v>1921</v>
      </c>
      <c r="C43" s="581" t="s">
        <v>1922</v>
      </c>
      <c r="D43" s="590" t="s">
        <v>1923</v>
      </c>
      <c r="E43" s="583">
        <v>420.13</v>
      </c>
      <c r="F43" s="583">
        <v>420.13</v>
      </c>
      <c r="G43" s="584">
        <v>38316</v>
      </c>
      <c r="H43" s="584"/>
      <c r="I43" s="584">
        <v>38316</v>
      </c>
      <c r="J43" s="584"/>
      <c r="K43" s="584"/>
    </row>
    <row r="44" spans="1:11" ht="108.75">
      <c r="A44" s="579" t="s">
        <v>1851</v>
      </c>
      <c r="B44" s="580" t="s">
        <v>1852</v>
      </c>
      <c r="C44" s="581" t="s">
        <v>1853</v>
      </c>
      <c r="D44" s="590" t="s">
        <v>1923</v>
      </c>
      <c r="E44" s="583">
        <v>188.56</v>
      </c>
      <c r="F44" s="583">
        <v>188.56</v>
      </c>
      <c r="G44" s="584">
        <v>17197</v>
      </c>
      <c r="H44" s="584"/>
      <c r="I44" s="584">
        <v>17197</v>
      </c>
      <c r="J44" s="584"/>
      <c r="K44" s="584"/>
    </row>
    <row r="45" spans="1:11">
      <c r="A45" s="859" t="s">
        <v>1829</v>
      </c>
      <c r="B45" s="860"/>
      <c r="C45" s="860"/>
      <c r="D45" s="860"/>
      <c r="E45" s="860"/>
      <c r="F45" s="860"/>
      <c r="G45" s="860"/>
      <c r="H45" s="860"/>
      <c r="I45" s="860"/>
      <c r="J45" s="860"/>
      <c r="K45" s="860"/>
    </row>
    <row r="46" spans="1:11" ht="22.5">
      <c r="A46" s="851" t="s">
        <v>1830</v>
      </c>
      <c r="B46" s="852"/>
      <c r="C46" s="852"/>
      <c r="D46" s="852"/>
      <c r="E46" s="852"/>
      <c r="F46" s="852"/>
      <c r="G46" s="583">
        <v>296901</v>
      </c>
      <c r="H46" s="583">
        <v>14999</v>
      </c>
      <c r="I46" s="583" t="s">
        <v>1924</v>
      </c>
      <c r="J46" s="584"/>
      <c r="K46" s="583">
        <v>212.91</v>
      </c>
    </row>
    <row r="47" spans="1:11">
      <c r="A47" s="851" t="s">
        <v>1831</v>
      </c>
      <c r="B47" s="852"/>
      <c r="C47" s="852"/>
      <c r="D47" s="852"/>
      <c r="E47" s="852"/>
      <c r="F47" s="852"/>
      <c r="G47" s="583">
        <v>23784</v>
      </c>
      <c r="H47" s="584"/>
      <c r="I47" s="584"/>
      <c r="J47" s="584"/>
      <c r="K47" s="584"/>
    </row>
    <row r="48" spans="1:11">
      <c r="A48" s="851" t="s">
        <v>1832</v>
      </c>
      <c r="B48" s="852"/>
      <c r="C48" s="852"/>
      <c r="D48" s="852"/>
      <c r="E48" s="852"/>
      <c r="F48" s="852"/>
      <c r="G48" s="583">
        <v>15912</v>
      </c>
      <c r="H48" s="584"/>
      <c r="I48" s="584"/>
      <c r="J48" s="584"/>
      <c r="K48" s="584"/>
    </row>
    <row r="49" spans="1:11">
      <c r="A49" s="853" t="s">
        <v>1925</v>
      </c>
      <c r="B49" s="852"/>
      <c r="C49" s="852"/>
      <c r="D49" s="852"/>
      <c r="E49" s="852"/>
      <c r="F49" s="852"/>
      <c r="G49" s="584"/>
      <c r="H49" s="584"/>
      <c r="I49" s="584"/>
      <c r="J49" s="584"/>
      <c r="K49" s="584"/>
    </row>
    <row r="50" spans="1:11">
      <c r="A50" s="851" t="s">
        <v>1926</v>
      </c>
      <c r="B50" s="852"/>
      <c r="C50" s="852"/>
      <c r="D50" s="852"/>
      <c r="E50" s="852"/>
      <c r="F50" s="852"/>
      <c r="G50" s="583">
        <v>153056</v>
      </c>
      <c r="H50" s="584"/>
      <c r="I50" s="584"/>
      <c r="J50" s="584"/>
      <c r="K50" s="583">
        <v>212.91</v>
      </c>
    </row>
    <row r="51" spans="1:11">
      <c r="A51" s="851" t="s">
        <v>1927</v>
      </c>
      <c r="B51" s="852"/>
      <c r="C51" s="852"/>
      <c r="D51" s="852"/>
      <c r="E51" s="852"/>
      <c r="F51" s="852"/>
      <c r="G51" s="583">
        <v>128028</v>
      </c>
      <c r="H51" s="584"/>
      <c r="I51" s="584"/>
      <c r="J51" s="584"/>
      <c r="K51" s="584"/>
    </row>
    <row r="52" spans="1:11">
      <c r="A52" s="851" t="s">
        <v>1928</v>
      </c>
      <c r="B52" s="852"/>
      <c r="C52" s="852"/>
      <c r="D52" s="852"/>
      <c r="E52" s="852"/>
      <c r="F52" s="852"/>
      <c r="G52" s="583">
        <v>55513</v>
      </c>
      <c r="H52" s="584"/>
      <c r="I52" s="584"/>
      <c r="J52" s="584"/>
      <c r="K52" s="584"/>
    </row>
    <row r="53" spans="1:11">
      <c r="A53" s="851" t="s">
        <v>1833</v>
      </c>
      <c r="B53" s="852"/>
      <c r="C53" s="852"/>
      <c r="D53" s="852"/>
      <c r="E53" s="852"/>
      <c r="F53" s="852"/>
      <c r="G53" s="583">
        <v>336597</v>
      </c>
      <c r="H53" s="584"/>
      <c r="I53" s="584"/>
      <c r="J53" s="584"/>
      <c r="K53" s="583">
        <v>212.91</v>
      </c>
    </row>
    <row r="54" spans="1:11">
      <c r="A54" s="851" t="s">
        <v>1834</v>
      </c>
      <c r="B54" s="852"/>
      <c r="C54" s="852"/>
      <c r="D54" s="852"/>
      <c r="E54" s="852"/>
      <c r="F54" s="852"/>
      <c r="G54" s="584"/>
      <c r="H54" s="584"/>
      <c r="I54" s="584"/>
      <c r="J54" s="584"/>
      <c r="K54" s="584"/>
    </row>
    <row r="55" spans="1:11">
      <c r="A55" s="855" t="s">
        <v>1835</v>
      </c>
      <c r="B55" s="856"/>
      <c r="C55" s="856"/>
      <c r="D55" s="856"/>
      <c r="E55" s="856"/>
      <c r="F55" s="856"/>
      <c r="G55" s="591">
        <v>207206</v>
      </c>
      <c r="H55" s="593"/>
      <c r="I55" s="593"/>
      <c r="J55" s="593"/>
      <c r="K55" s="593"/>
    </row>
    <row r="56" spans="1:11">
      <c r="A56" s="851" t="s">
        <v>1836</v>
      </c>
      <c r="B56" s="852"/>
      <c r="C56" s="852"/>
      <c r="D56" s="852"/>
      <c r="E56" s="852"/>
      <c r="F56" s="852"/>
      <c r="G56" s="583">
        <v>74696</v>
      </c>
      <c r="H56" s="584"/>
      <c r="I56" s="584"/>
      <c r="J56" s="584"/>
      <c r="K56" s="584"/>
    </row>
    <row r="57" spans="1:11">
      <c r="A57" s="851" t="s">
        <v>1837</v>
      </c>
      <c r="B57" s="852"/>
      <c r="C57" s="852"/>
      <c r="D57" s="852"/>
      <c r="E57" s="852"/>
      <c r="F57" s="852"/>
      <c r="G57" s="583">
        <v>16749</v>
      </c>
      <c r="H57" s="584"/>
      <c r="I57" s="584"/>
      <c r="J57" s="584"/>
      <c r="K57" s="584"/>
    </row>
    <row r="58" spans="1:11">
      <c r="A58" s="851" t="s">
        <v>1838</v>
      </c>
      <c r="B58" s="852"/>
      <c r="C58" s="852"/>
      <c r="D58" s="852"/>
      <c r="E58" s="852"/>
      <c r="F58" s="852"/>
      <c r="G58" s="583">
        <v>23784</v>
      </c>
      <c r="H58" s="584"/>
      <c r="I58" s="584"/>
      <c r="J58" s="584"/>
      <c r="K58" s="584"/>
    </row>
    <row r="59" spans="1:11">
      <c r="A59" s="851" t="s">
        <v>1839</v>
      </c>
      <c r="B59" s="852"/>
      <c r="C59" s="852"/>
      <c r="D59" s="852"/>
      <c r="E59" s="852"/>
      <c r="F59" s="852"/>
      <c r="G59" s="583">
        <v>15912</v>
      </c>
      <c r="H59" s="584"/>
      <c r="I59" s="584"/>
      <c r="J59" s="584"/>
      <c r="K59" s="584"/>
    </row>
    <row r="60" spans="1:11">
      <c r="A60" s="851" t="s">
        <v>1929</v>
      </c>
      <c r="B60" s="852"/>
      <c r="C60" s="852"/>
      <c r="D60" s="852"/>
      <c r="E60" s="852"/>
      <c r="F60" s="852"/>
      <c r="G60" s="583">
        <v>10098</v>
      </c>
      <c r="H60" s="584"/>
      <c r="I60" s="584"/>
      <c r="J60" s="584"/>
      <c r="K60" s="584"/>
    </row>
    <row r="61" spans="1:11">
      <c r="A61" s="853" t="s">
        <v>1840</v>
      </c>
      <c r="B61" s="852"/>
      <c r="C61" s="852"/>
      <c r="D61" s="852"/>
      <c r="E61" s="852"/>
      <c r="F61" s="852"/>
      <c r="G61" s="588">
        <v>346695</v>
      </c>
      <c r="H61" s="584"/>
      <c r="I61" s="584"/>
      <c r="J61" s="584"/>
      <c r="K61" s="588">
        <v>212.91</v>
      </c>
    </row>
    <row r="66" spans="1:11">
      <c r="A66" s="854" t="s">
        <v>1841</v>
      </c>
      <c r="B66" s="850"/>
      <c r="C66" s="850"/>
      <c r="D66" s="850"/>
      <c r="E66" s="850"/>
      <c r="F66" s="850"/>
      <c r="G66" s="850"/>
      <c r="H66" s="850"/>
      <c r="I66" s="850"/>
      <c r="J66" s="850"/>
      <c r="K66" s="850"/>
    </row>
    <row r="67" spans="1:11">
      <c r="A67" s="849" t="s">
        <v>1842</v>
      </c>
      <c r="B67" s="850"/>
      <c r="C67" s="850"/>
      <c r="D67" s="850"/>
      <c r="E67" s="850"/>
      <c r="F67" s="850"/>
      <c r="G67" s="850"/>
      <c r="H67" s="850"/>
      <c r="I67" s="850"/>
      <c r="J67" s="850"/>
      <c r="K67" s="850"/>
    </row>
    <row r="69" spans="1:11">
      <c r="A69" s="854" t="s">
        <v>1843</v>
      </c>
      <c r="B69" s="850"/>
      <c r="C69" s="850"/>
      <c r="D69" s="850"/>
      <c r="E69" s="850"/>
      <c r="F69" s="850"/>
      <c r="G69" s="850"/>
      <c r="H69" s="850"/>
      <c r="I69" s="850"/>
      <c r="J69" s="850"/>
      <c r="K69" s="850"/>
    </row>
    <row r="70" spans="1:11">
      <c r="A70" s="849" t="s">
        <v>1842</v>
      </c>
      <c r="B70" s="850"/>
      <c r="C70" s="850"/>
      <c r="D70" s="850"/>
      <c r="E70" s="850"/>
      <c r="F70" s="850"/>
      <c r="G70" s="850"/>
      <c r="H70" s="850"/>
      <c r="I70" s="850"/>
      <c r="J70" s="850"/>
      <c r="K70" s="850"/>
    </row>
  </sheetData>
  <mergeCells count="37">
    <mergeCell ref="D18:E18"/>
    <mergeCell ref="A6:K6"/>
    <mergeCell ref="B12:K12"/>
    <mergeCell ref="B15:K15"/>
    <mergeCell ref="D16:E16"/>
    <mergeCell ref="D17:E17"/>
    <mergeCell ref="A46:F46"/>
    <mergeCell ref="A22:A24"/>
    <mergeCell ref="B22:B24"/>
    <mergeCell ref="C22:C24"/>
    <mergeCell ref="D22:D24"/>
    <mergeCell ref="E22:F22"/>
    <mergeCell ref="J22:K23"/>
    <mergeCell ref="G23:G24"/>
    <mergeCell ref="H23:H24"/>
    <mergeCell ref="A26:K26"/>
    <mergeCell ref="A45:K45"/>
    <mergeCell ref="G22:I22"/>
    <mergeCell ref="A58:F58"/>
    <mergeCell ref="A47:F47"/>
    <mergeCell ref="A48:F48"/>
    <mergeCell ref="A49:F49"/>
    <mergeCell ref="A50:F50"/>
    <mergeCell ref="A51:F51"/>
    <mergeCell ref="A52:F52"/>
    <mergeCell ref="A53:F53"/>
    <mergeCell ref="A54:F54"/>
    <mergeCell ref="A55:F55"/>
    <mergeCell ref="A56:F56"/>
    <mergeCell ref="A57:F57"/>
    <mergeCell ref="A70:K70"/>
    <mergeCell ref="A59:F59"/>
    <mergeCell ref="A60:F60"/>
    <mergeCell ref="A61:F61"/>
    <mergeCell ref="A66:K66"/>
    <mergeCell ref="A67:K67"/>
    <mergeCell ref="A69:K69"/>
  </mergeCells>
  <pageMargins left="0.23622047244094491" right="0.19685039370078741" top="0.51181102362204722" bottom="0.43307086614173229" header="0.31496062992125984" footer="0.23622047244094491"/>
  <pageSetup paperSize="9" scale="95" fitToHeight="0" orientation="landscape" r:id="rId1"/>
  <headerFooter alignWithMargins="0">
    <oddHeader>&amp;LГРАНД-Смета 2021</oddHeader>
    <oddFooter>&amp;RСтраница &amp;P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fitToPage="1"/>
  </sheetPr>
  <dimension ref="A1:N63"/>
  <sheetViews>
    <sheetView showGridLines="0" view="pageBreakPreview" topLeftCell="A40" zoomScale="75" zoomScaleNormal="100" zoomScaleSheetLayoutView="75" workbookViewId="0">
      <selection activeCell="M160" sqref="M160"/>
    </sheetView>
  </sheetViews>
  <sheetFormatPr defaultColWidth="9.140625" defaultRowHeight="12.75" outlineLevelRow="2"/>
  <cols>
    <col min="1" max="1" width="4.7109375" style="566" customWidth="1"/>
    <col min="2" max="2" width="20.28515625" style="592" customWidth="1"/>
    <col min="3" max="3" width="37.140625" style="544" customWidth="1"/>
    <col min="4" max="4" width="17.140625" style="545" customWidth="1"/>
    <col min="5" max="5" width="11.7109375" style="546" customWidth="1"/>
    <col min="6" max="7" width="10.5703125" style="547" customWidth="1"/>
    <col min="8" max="8" width="11" style="547" customWidth="1"/>
    <col min="9" max="9" width="10.7109375" style="547" customWidth="1"/>
    <col min="10" max="10" width="8.28515625" style="547" customWidth="1"/>
    <col min="11" max="11" width="8.140625" style="547" customWidth="1"/>
    <col min="12" max="16384" width="9.140625" style="548"/>
  </cols>
  <sheetData>
    <row r="1" spans="1:14" outlineLevel="2">
      <c r="A1" s="542" t="s">
        <v>1788</v>
      </c>
      <c r="B1" s="543"/>
      <c r="I1" s="542" t="s">
        <v>1789</v>
      </c>
    </row>
    <row r="2" spans="1:14" outlineLevel="1">
      <c r="A2" s="549"/>
      <c r="B2" s="543"/>
      <c r="I2" s="549"/>
    </row>
    <row r="3" spans="1:14" outlineLevel="1">
      <c r="A3" s="549"/>
      <c r="B3" s="543"/>
      <c r="I3" s="549"/>
    </row>
    <row r="4" spans="1:14" outlineLevel="1">
      <c r="A4" s="549" t="s">
        <v>1790</v>
      </c>
      <c r="B4" s="543"/>
      <c r="I4" s="549" t="s">
        <v>1791</v>
      </c>
    </row>
    <row r="5" spans="1:14" outlineLevel="1">
      <c r="A5" s="550" t="s">
        <v>1792</v>
      </c>
      <c r="B5" s="543"/>
      <c r="I5" s="550" t="s">
        <v>1793</v>
      </c>
    </row>
    <row r="6" spans="1:14">
      <c r="A6" s="854"/>
      <c r="B6" s="850"/>
      <c r="C6" s="850"/>
      <c r="D6" s="850"/>
      <c r="E6" s="850"/>
      <c r="F6" s="850"/>
      <c r="G6" s="850"/>
      <c r="H6" s="850"/>
      <c r="I6" s="850"/>
      <c r="J6" s="850"/>
      <c r="K6" s="850"/>
    </row>
    <row r="7" spans="1:14">
      <c r="A7" s="545"/>
      <c r="B7" s="551"/>
      <c r="C7" s="552"/>
      <c r="D7" s="553" t="s">
        <v>1794</v>
      </c>
      <c r="E7" s="554"/>
      <c r="F7" s="555"/>
      <c r="G7" s="552"/>
      <c r="H7" s="552"/>
      <c r="I7" s="552"/>
      <c r="J7" s="552"/>
    </row>
    <row r="8" spans="1:14">
      <c r="A8" s="545"/>
      <c r="B8" s="556"/>
      <c r="C8" s="547"/>
      <c r="D8" s="547"/>
      <c r="E8" s="547"/>
    </row>
    <row r="9" spans="1:14" ht="15.75">
      <c r="A9" s="545"/>
      <c r="B9" s="556"/>
      <c r="C9" s="547"/>
      <c r="D9" s="557" t="s">
        <v>1795</v>
      </c>
      <c r="F9" s="558"/>
      <c r="G9" s="558"/>
    </row>
    <row r="10" spans="1:14">
      <c r="A10" s="545"/>
      <c r="B10" s="556"/>
      <c r="C10" s="547"/>
      <c r="D10" s="559" t="s">
        <v>1796</v>
      </c>
      <c r="F10" s="560"/>
      <c r="G10" s="560"/>
    </row>
    <row r="11" spans="1:14">
      <c r="A11" s="545"/>
      <c r="B11" s="556"/>
      <c r="C11" s="547"/>
      <c r="D11" s="547"/>
      <c r="E11" s="547"/>
    </row>
    <row r="12" spans="1:14" ht="14.25">
      <c r="A12" s="561" t="s">
        <v>1797</v>
      </c>
      <c r="B12" s="864" t="s">
        <v>1930</v>
      </c>
      <c r="C12" s="865"/>
      <c r="D12" s="865"/>
      <c r="E12" s="865"/>
      <c r="F12" s="865"/>
      <c r="G12" s="865"/>
      <c r="H12" s="865"/>
      <c r="I12" s="865"/>
      <c r="J12" s="865"/>
      <c r="K12" s="865"/>
    </row>
    <row r="13" spans="1:14">
      <c r="A13" s="545"/>
      <c r="B13" s="562"/>
      <c r="C13" s="552"/>
      <c r="D13" s="553" t="s">
        <v>1798</v>
      </c>
      <c r="E13" s="563"/>
      <c r="F13" s="555"/>
      <c r="G13" s="555"/>
      <c r="H13" s="552"/>
      <c r="I13" s="552"/>
      <c r="J13" s="552"/>
      <c r="K13" s="552"/>
    </row>
    <row r="14" spans="1:14">
      <c r="A14" s="564"/>
      <c r="B14" s="565"/>
      <c r="C14" s="547"/>
      <c r="D14" s="547"/>
      <c r="E14" s="547"/>
    </row>
    <row r="15" spans="1:14">
      <c r="B15" s="864" t="s">
        <v>1799</v>
      </c>
      <c r="C15" s="865"/>
      <c r="D15" s="865"/>
      <c r="E15" s="865"/>
      <c r="F15" s="865"/>
      <c r="G15" s="865"/>
      <c r="H15" s="865"/>
      <c r="I15" s="865"/>
      <c r="J15" s="865"/>
      <c r="K15" s="865"/>
    </row>
    <row r="16" spans="1:14" s="572" customFormat="1" ht="14.25">
      <c r="A16" s="567"/>
      <c r="B16" s="568" t="s">
        <v>1800</v>
      </c>
      <c r="C16" s="569"/>
      <c r="D16" s="862" t="s">
        <v>1931</v>
      </c>
      <c r="E16" s="863"/>
      <c r="F16" s="570" t="s">
        <v>1801</v>
      </c>
      <c r="G16" s="570"/>
      <c r="H16" s="570"/>
      <c r="I16" s="571"/>
      <c r="J16" s="571"/>
      <c r="K16" s="571"/>
      <c r="L16" s="548"/>
      <c r="M16" s="548"/>
      <c r="N16" s="548"/>
    </row>
    <row r="17" spans="1:14" s="572" customFormat="1" ht="14.25">
      <c r="A17" s="567"/>
      <c r="B17" s="568" t="s">
        <v>1802</v>
      </c>
      <c r="C17" s="569"/>
      <c r="D17" s="862" t="s">
        <v>1932</v>
      </c>
      <c r="E17" s="863"/>
      <c r="F17" s="570" t="s">
        <v>1801</v>
      </c>
      <c r="G17" s="570"/>
      <c r="H17" s="570"/>
      <c r="I17" s="571"/>
      <c r="J17" s="571"/>
      <c r="K17" s="571"/>
      <c r="L17" s="548"/>
      <c r="M17" s="548"/>
      <c r="N17" s="548"/>
    </row>
    <row r="18" spans="1:14" s="572" customFormat="1" ht="14.25" outlineLevel="1">
      <c r="A18" s="567"/>
      <c r="B18" s="568" t="s">
        <v>1803</v>
      </c>
      <c r="C18" s="569"/>
      <c r="D18" s="862" t="s">
        <v>1933</v>
      </c>
      <c r="E18" s="863"/>
      <c r="F18" s="570" t="s">
        <v>1804</v>
      </c>
      <c r="G18" s="570"/>
      <c r="H18" s="570"/>
      <c r="I18" s="571"/>
      <c r="J18" s="571"/>
      <c r="K18" s="571"/>
      <c r="L18" s="548"/>
      <c r="M18" s="548"/>
      <c r="N18" s="548"/>
    </row>
    <row r="19" spans="1:14" ht="14.25">
      <c r="B19" s="573" t="s">
        <v>1805</v>
      </c>
      <c r="D19" s="547"/>
      <c r="E19" s="547"/>
    </row>
    <row r="20" spans="1:14">
      <c r="B20" s="574"/>
      <c r="C20" s="545"/>
      <c r="D20" s="560"/>
      <c r="E20" s="547"/>
    </row>
    <row r="21" spans="1:14">
      <c r="B21" s="543"/>
      <c r="E21" s="547"/>
    </row>
    <row r="22" spans="1:14" s="575" customFormat="1" ht="48" customHeight="1">
      <c r="A22" s="857" t="s">
        <v>1806</v>
      </c>
      <c r="B22" s="861" t="s">
        <v>1807</v>
      </c>
      <c r="C22" s="857" t="s">
        <v>1808</v>
      </c>
      <c r="D22" s="857" t="s">
        <v>1809</v>
      </c>
      <c r="E22" s="857" t="s">
        <v>1810</v>
      </c>
      <c r="F22" s="857"/>
      <c r="G22" s="857" t="s">
        <v>1811</v>
      </c>
      <c r="H22" s="857"/>
      <c r="I22" s="857"/>
      <c r="J22" s="857" t="s">
        <v>1812</v>
      </c>
      <c r="K22" s="857"/>
      <c r="L22" s="548"/>
      <c r="M22" s="548"/>
      <c r="N22" s="548"/>
    </row>
    <row r="23" spans="1:14" s="575" customFormat="1" ht="24">
      <c r="A23" s="857"/>
      <c r="B23" s="861"/>
      <c r="C23" s="857"/>
      <c r="D23" s="857"/>
      <c r="E23" s="576" t="s">
        <v>1813</v>
      </c>
      <c r="F23" s="576" t="s">
        <v>1814</v>
      </c>
      <c r="G23" s="857" t="s">
        <v>1815</v>
      </c>
      <c r="H23" s="857" t="s">
        <v>1816</v>
      </c>
      <c r="I23" s="576" t="s">
        <v>1817</v>
      </c>
      <c r="J23" s="857"/>
      <c r="K23" s="857"/>
      <c r="L23" s="548"/>
      <c r="M23" s="548"/>
      <c r="N23" s="548"/>
    </row>
    <row r="24" spans="1:14" s="575" customFormat="1" ht="36">
      <c r="A24" s="857"/>
      <c r="B24" s="861"/>
      <c r="C24" s="857"/>
      <c r="D24" s="857"/>
      <c r="E24" s="576" t="s">
        <v>1816</v>
      </c>
      <c r="F24" s="576" t="s">
        <v>1818</v>
      </c>
      <c r="G24" s="857"/>
      <c r="H24" s="857"/>
      <c r="I24" s="576" t="s">
        <v>1818</v>
      </c>
      <c r="J24" s="576" t="s">
        <v>1819</v>
      </c>
      <c r="K24" s="576" t="s">
        <v>1813</v>
      </c>
      <c r="L24" s="548"/>
      <c r="M24" s="548"/>
      <c r="N24" s="548"/>
    </row>
    <row r="25" spans="1:14">
      <c r="A25" s="577">
        <v>1</v>
      </c>
      <c r="B25" s="578">
        <v>2</v>
      </c>
      <c r="C25" s="576">
        <v>3</v>
      </c>
      <c r="D25" s="576">
        <v>4</v>
      </c>
      <c r="E25" s="576">
        <v>5</v>
      </c>
      <c r="F25" s="577">
        <v>6</v>
      </c>
      <c r="G25" s="577">
        <v>7</v>
      </c>
      <c r="H25" s="577">
        <v>8</v>
      </c>
      <c r="I25" s="577">
        <v>9</v>
      </c>
      <c r="J25" s="577">
        <v>10</v>
      </c>
      <c r="K25" s="577">
        <v>11</v>
      </c>
    </row>
    <row r="26" spans="1:14" ht="19.149999999999999" customHeight="1">
      <c r="A26" s="858" t="s">
        <v>1858</v>
      </c>
      <c r="B26" s="852"/>
      <c r="C26" s="852"/>
      <c r="D26" s="852"/>
      <c r="E26" s="852"/>
      <c r="F26" s="852"/>
      <c r="G26" s="852"/>
      <c r="H26" s="852"/>
      <c r="I26" s="852"/>
      <c r="J26" s="852"/>
      <c r="K26" s="852"/>
    </row>
    <row r="27" spans="1:14" ht="84.75">
      <c r="A27" s="579" t="s">
        <v>1820</v>
      </c>
      <c r="B27" s="580" t="s">
        <v>1859</v>
      </c>
      <c r="C27" s="581" t="s">
        <v>1934</v>
      </c>
      <c r="D27" s="590" t="s">
        <v>1935</v>
      </c>
      <c r="E27" s="583" t="s">
        <v>1862</v>
      </c>
      <c r="F27" s="583" t="s">
        <v>1863</v>
      </c>
      <c r="G27" s="584">
        <v>4525</v>
      </c>
      <c r="H27" s="584">
        <v>1168</v>
      </c>
      <c r="I27" s="583" t="s">
        <v>1936</v>
      </c>
      <c r="J27" s="584">
        <v>206.77</v>
      </c>
      <c r="K27" s="584">
        <v>16.54</v>
      </c>
    </row>
    <row r="28" spans="1:14" ht="84.75">
      <c r="A28" s="579" t="s">
        <v>1821</v>
      </c>
      <c r="B28" s="580" t="s">
        <v>1865</v>
      </c>
      <c r="C28" s="581" t="s">
        <v>1937</v>
      </c>
      <c r="D28" s="590" t="s">
        <v>1861</v>
      </c>
      <c r="E28" s="583" t="s">
        <v>1868</v>
      </c>
      <c r="F28" s="583" t="s">
        <v>1869</v>
      </c>
      <c r="G28" s="584">
        <v>599</v>
      </c>
      <c r="H28" s="584">
        <v>121</v>
      </c>
      <c r="I28" s="583" t="s">
        <v>1938</v>
      </c>
      <c r="J28" s="584">
        <v>15.202999999999999</v>
      </c>
      <c r="K28" s="584">
        <v>1.82</v>
      </c>
    </row>
    <row r="29" spans="1:14" ht="84.75">
      <c r="A29" s="579" t="s">
        <v>1822</v>
      </c>
      <c r="B29" s="580" t="s">
        <v>1871</v>
      </c>
      <c r="C29" s="581" t="s">
        <v>1872</v>
      </c>
      <c r="D29" s="590" t="s">
        <v>1873</v>
      </c>
      <c r="E29" s="583" t="s">
        <v>1874</v>
      </c>
      <c r="F29" s="584"/>
      <c r="G29" s="584">
        <v>6013</v>
      </c>
      <c r="H29" s="584">
        <v>6013</v>
      </c>
      <c r="I29" s="584"/>
      <c r="J29" s="584">
        <v>88.204999999999998</v>
      </c>
      <c r="K29" s="584">
        <v>88.21</v>
      </c>
    </row>
    <row r="30" spans="1:14" ht="130.5">
      <c r="A30" s="579" t="s">
        <v>1823</v>
      </c>
      <c r="B30" s="580" t="s">
        <v>1875</v>
      </c>
      <c r="C30" s="581" t="s">
        <v>1876</v>
      </c>
      <c r="D30" s="590" t="s">
        <v>1877</v>
      </c>
      <c r="E30" s="583" t="s">
        <v>1878</v>
      </c>
      <c r="F30" s="583" t="s">
        <v>1879</v>
      </c>
      <c r="G30" s="584">
        <v>23247</v>
      </c>
      <c r="H30" s="584">
        <v>228</v>
      </c>
      <c r="I30" s="583" t="s">
        <v>1880</v>
      </c>
      <c r="J30" s="584">
        <v>32.89</v>
      </c>
      <c r="K30" s="584">
        <v>3.29</v>
      </c>
    </row>
    <row r="31" spans="1:14" ht="106.5">
      <c r="A31" s="579" t="s">
        <v>1824</v>
      </c>
      <c r="B31" s="580" t="s">
        <v>1886</v>
      </c>
      <c r="C31" s="581" t="s">
        <v>1939</v>
      </c>
      <c r="D31" s="590" t="s">
        <v>1888</v>
      </c>
      <c r="E31" s="583">
        <v>103408.96000000001</v>
      </c>
      <c r="F31" s="583" t="s">
        <v>1940</v>
      </c>
      <c r="G31" s="584">
        <v>-10341</v>
      </c>
      <c r="H31" s="584"/>
      <c r="I31" s="583" t="s">
        <v>1941</v>
      </c>
      <c r="J31" s="584"/>
      <c r="K31" s="584"/>
    </row>
    <row r="32" spans="1:14" ht="72.75">
      <c r="A32" s="579" t="s">
        <v>1825</v>
      </c>
      <c r="B32" s="580" t="s">
        <v>1891</v>
      </c>
      <c r="C32" s="581" t="s">
        <v>1942</v>
      </c>
      <c r="D32" s="582">
        <v>0.03</v>
      </c>
      <c r="E32" s="583">
        <v>382.2</v>
      </c>
      <c r="F32" s="583" t="s">
        <v>1893</v>
      </c>
      <c r="G32" s="584">
        <v>11</v>
      </c>
      <c r="H32" s="584"/>
      <c r="I32" s="583" t="s">
        <v>1943</v>
      </c>
      <c r="J32" s="584"/>
      <c r="K32" s="584"/>
    </row>
    <row r="33" spans="1:11" ht="65.25">
      <c r="A33" s="579" t="s">
        <v>1826</v>
      </c>
      <c r="B33" s="580" t="s">
        <v>1895</v>
      </c>
      <c r="C33" s="581" t="s">
        <v>1896</v>
      </c>
      <c r="D33" s="582">
        <v>3.09E-2</v>
      </c>
      <c r="E33" s="583">
        <v>14256.46</v>
      </c>
      <c r="F33" s="584"/>
      <c r="G33" s="584">
        <v>441</v>
      </c>
      <c r="H33" s="584"/>
      <c r="I33" s="584"/>
      <c r="J33" s="584"/>
      <c r="K33" s="584"/>
    </row>
    <row r="34" spans="1:11" ht="108.75">
      <c r="A34" s="579" t="s">
        <v>1827</v>
      </c>
      <c r="B34" s="580" t="s">
        <v>1944</v>
      </c>
      <c r="C34" s="581" t="s">
        <v>1945</v>
      </c>
      <c r="D34" s="590" t="s">
        <v>1873</v>
      </c>
      <c r="E34" s="583" t="s">
        <v>1946</v>
      </c>
      <c r="F34" s="583" t="s">
        <v>1947</v>
      </c>
      <c r="G34" s="584">
        <v>2450</v>
      </c>
      <c r="H34" s="584">
        <v>843</v>
      </c>
      <c r="I34" s="583" t="s">
        <v>1948</v>
      </c>
      <c r="J34" s="584">
        <v>10.304</v>
      </c>
      <c r="K34" s="584">
        <v>10.3</v>
      </c>
    </row>
    <row r="35" spans="1:11" ht="108.75">
      <c r="A35" s="579" t="s">
        <v>1828</v>
      </c>
      <c r="B35" s="580" t="s">
        <v>1949</v>
      </c>
      <c r="C35" s="581" t="s">
        <v>1950</v>
      </c>
      <c r="D35" s="590" t="s">
        <v>1873</v>
      </c>
      <c r="E35" s="583" t="s">
        <v>1951</v>
      </c>
      <c r="F35" s="583" t="s">
        <v>1952</v>
      </c>
      <c r="G35" s="584">
        <v>2215</v>
      </c>
      <c r="H35" s="584">
        <v>843</v>
      </c>
      <c r="I35" s="583" t="s">
        <v>1953</v>
      </c>
      <c r="J35" s="584">
        <v>10.304</v>
      </c>
      <c r="K35" s="584">
        <v>10.3</v>
      </c>
    </row>
    <row r="36" spans="1:11" ht="65.25">
      <c r="A36" s="579" t="s">
        <v>1844</v>
      </c>
      <c r="B36" s="580" t="s">
        <v>1909</v>
      </c>
      <c r="C36" s="581" t="s">
        <v>1910</v>
      </c>
      <c r="D36" s="590" t="s">
        <v>1954</v>
      </c>
      <c r="E36" s="583">
        <v>4280.43</v>
      </c>
      <c r="F36" s="584"/>
      <c r="G36" s="584">
        <v>76363</v>
      </c>
      <c r="H36" s="584"/>
      <c r="I36" s="584"/>
      <c r="J36" s="584"/>
      <c r="K36" s="584"/>
    </row>
    <row r="37" spans="1:11" ht="84.75">
      <c r="A37" s="579" t="s">
        <v>1904</v>
      </c>
      <c r="B37" s="580" t="s">
        <v>1914</v>
      </c>
      <c r="C37" s="581" t="s">
        <v>1915</v>
      </c>
      <c r="D37" s="582">
        <v>1</v>
      </c>
      <c r="E37" s="583" t="s">
        <v>1916</v>
      </c>
      <c r="F37" s="583" t="s">
        <v>1917</v>
      </c>
      <c r="G37" s="584">
        <v>37851</v>
      </c>
      <c r="H37" s="584">
        <v>5772</v>
      </c>
      <c r="I37" s="583" t="s">
        <v>1918</v>
      </c>
      <c r="J37" s="584">
        <v>80.27</v>
      </c>
      <c r="K37" s="584">
        <v>80.27</v>
      </c>
    </row>
    <row r="38" spans="1:11" ht="65.25">
      <c r="A38" s="579" t="s">
        <v>1846</v>
      </c>
      <c r="B38" s="580" t="s">
        <v>1919</v>
      </c>
      <c r="C38" s="581" t="s">
        <v>1920</v>
      </c>
      <c r="D38" s="582">
        <v>30</v>
      </c>
      <c r="E38" s="583">
        <v>190.06</v>
      </c>
      <c r="F38" s="584"/>
      <c r="G38" s="584">
        <v>5702</v>
      </c>
      <c r="H38" s="584"/>
      <c r="I38" s="584"/>
      <c r="J38" s="584"/>
      <c r="K38" s="584"/>
    </row>
    <row r="39" spans="1:11" ht="96.75">
      <c r="A39" s="579" t="s">
        <v>1847</v>
      </c>
      <c r="B39" s="580" t="s">
        <v>1921</v>
      </c>
      <c r="C39" s="581" t="s">
        <v>1922</v>
      </c>
      <c r="D39" s="590" t="s">
        <v>1955</v>
      </c>
      <c r="E39" s="583">
        <v>420.13</v>
      </c>
      <c r="F39" s="583">
        <v>420.13</v>
      </c>
      <c r="G39" s="584">
        <v>21175</v>
      </c>
      <c r="H39" s="584"/>
      <c r="I39" s="584">
        <v>21175</v>
      </c>
      <c r="J39" s="584"/>
      <c r="K39" s="584"/>
    </row>
    <row r="40" spans="1:11" ht="108.75">
      <c r="A40" s="579" t="s">
        <v>1848</v>
      </c>
      <c r="B40" s="580" t="s">
        <v>1852</v>
      </c>
      <c r="C40" s="581" t="s">
        <v>1853</v>
      </c>
      <c r="D40" s="590" t="s">
        <v>1955</v>
      </c>
      <c r="E40" s="583">
        <v>188.56</v>
      </c>
      <c r="F40" s="583">
        <v>188.56</v>
      </c>
      <c r="G40" s="584">
        <v>9503</v>
      </c>
      <c r="H40" s="584"/>
      <c r="I40" s="584">
        <v>9503</v>
      </c>
      <c r="J40" s="584"/>
      <c r="K40" s="584"/>
    </row>
    <row r="41" spans="1:11">
      <c r="A41" s="859" t="s">
        <v>1829</v>
      </c>
      <c r="B41" s="860"/>
      <c r="C41" s="860"/>
      <c r="D41" s="860"/>
      <c r="E41" s="860"/>
      <c r="F41" s="860"/>
      <c r="G41" s="860"/>
      <c r="H41" s="860"/>
      <c r="I41" s="860"/>
      <c r="J41" s="860"/>
      <c r="K41" s="860"/>
    </row>
    <row r="42" spans="1:11" ht="22.5">
      <c r="A42" s="851" t="s">
        <v>1830</v>
      </c>
      <c r="B42" s="852"/>
      <c r="C42" s="852"/>
      <c r="D42" s="852"/>
      <c r="E42" s="852"/>
      <c r="F42" s="852"/>
      <c r="G42" s="583">
        <v>179754</v>
      </c>
      <c r="H42" s="583">
        <v>14988</v>
      </c>
      <c r="I42" s="583" t="s">
        <v>1956</v>
      </c>
      <c r="J42" s="584"/>
      <c r="K42" s="583">
        <v>210.73</v>
      </c>
    </row>
    <row r="43" spans="1:11">
      <c r="A43" s="851" t="s">
        <v>1831</v>
      </c>
      <c r="B43" s="852"/>
      <c r="C43" s="852"/>
      <c r="D43" s="852"/>
      <c r="E43" s="852"/>
      <c r="F43" s="852"/>
      <c r="G43" s="583">
        <v>22268</v>
      </c>
      <c r="H43" s="584"/>
      <c r="I43" s="584"/>
      <c r="J43" s="584"/>
      <c r="K43" s="584"/>
    </row>
    <row r="44" spans="1:11">
      <c r="A44" s="851" t="s">
        <v>1832</v>
      </c>
      <c r="B44" s="852"/>
      <c r="C44" s="852"/>
      <c r="D44" s="852"/>
      <c r="E44" s="852"/>
      <c r="F44" s="852"/>
      <c r="G44" s="583">
        <v>14898</v>
      </c>
      <c r="H44" s="584"/>
      <c r="I44" s="584"/>
      <c r="J44" s="584"/>
      <c r="K44" s="584"/>
    </row>
    <row r="45" spans="1:11">
      <c r="A45" s="853" t="s">
        <v>1925</v>
      </c>
      <c r="B45" s="852"/>
      <c r="C45" s="852"/>
      <c r="D45" s="852"/>
      <c r="E45" s="852"/>
      <c r="F45" s="852"/>
      <c r="G45" s="584"/>
      <c r="H45" s="584"/>
      <c r="I45" s="584"/>
      <c r="J45" s="584"/>
      <c r="K45" s="584"/>
    </row>
    <row r="46" spans="1:11">
      <c r="A46" s="851" t="s">
        <v>1833</v>
      </c>
      <c r="B46" s="852"/>
      <c r="C46" s="852"/>
      <c r="D46" s="852"/>
      <c r="E46" s="852"/>
      <c r="F46" s="852"/>
      <c r="G46" s="583">
        <v>216920</v>
      </c>
      <c r="H46" s="584"/>
      <c r="I46" s="584"/>
      <c r="J46" s="584"/>
      <c r="K46" s="583">
        <v>210.73</v>
      </c>
    </row>
    <row r="47" spans="1:11">
      <c r="A47" s="851" t="s">
        <v>1834</v>
      </c>
      <c r="B47" s="852"/>
      <c r="C47" s="852"/>
      <c r="D47" s="852"/>
      <c r="E47" s="852"/>
      <c r="F47" s="852"/>
      <c r="G47" s="584"/>
      <c r="H47" s="584"/>
      <c r="I47" s="584"/>
      <c r="J47" s="584"/>
      <c r="K47" s="584"/>
    </row>
    <row r="48" spans="1:11" s="594" customFormat="1">
      <c r="A48" s="855" t="s">
        <v>1835</v>
      </c>
      <c r="B48" s="856"/>
      <c r="C48" s="856"/>
      <c r="D48" s="856"/>
      <c r="E48" s="856"/>
      <c r="F48" s="856"/>
      <c r="G48" s="591">
        <v>125579</v>
      </c>
      <c r="H48" s="593"/>
      <c r="I48" s="593"/>
      <c r="J48" s="593"/>
      <c r="K48" s="593"/>
    </row>
    <row r="49" spans="1:11">
      <c r="A49" s="851" t="s">
        <v>1836</v>
      </c>
      <c r="B49" s="852"/>
      <c r="C49" s="852"/>
      <c r="D49" s="852"/>
      <c r="E49" s="852"/>
      <c r="F49" s="852"/>
      <c r="G49" s="583">
        <v>39187</v>
      </c>
      <c r="H49" s="584"/>
      <c r="I49" s="584"/>
      <c r="J49" s="584"/>
      <c r="K49" s="584"/>
    </row>
    <row r="50" spans="1:11">
      <c r="A50" s="851" t="s">
        <v>1837</v>
      </c>
      <c r="B50" s="852"/>
      <c r="C50" s="852"/>
      <c r="D50" s="852"/>
      <c r="E50" s="852"/>
      <c r="F50" s="852"/>
      <c r="G50" s="583">
        <v>15682</v>
      </c>
      <c r="H50" s="584"/>
      <c r="I50" s="584"/>
      <c r="J50" s="584"/>
      <c r="K50" s="584"/>
    </row>
    <row r="51" spans="1:11">
      <c r="A51" s="851" t="s">
        <v>1838</v>
      </c>
      <c r="B51" s="852"/>
      <c r="C51" s="852"/>
      <c r="D51" s="852"/>
      <c r="E51" s="852"/>
      <c r="F51" s="852"/>
      <c r="G51" s="583">
        <v>22268</v>
      </c>
      <c r="H51" s="584"/>
      <c r="I51" s="584"/>
      <c r="J51" s="584"/>
      <c r="K51" s="584"/>
    </row>
    <row r="52" spans="1:11">
      <c r="A52" s="851" t="s">
        <v>1839</v>
      </c>
      <c r="B52" s="852"/>
      <c r="C52" s="852"/>
      <c r="D52" s="852"/>
      <c r="E52" s="852"/>
      <c r="F52" s="852"/>
      <c r="G52" s="583">
        <v>14898</v>
      </c>
      <c r="H52" s="584"/>
      <c r="I52" s="584"/>
      <c r="J52" s="584"/>
      <c r="K52" s="584"/>
    </row>
    <row r="53" spans="1:11">
      <c r="A53" s="851" t="s">
        <v>1957</v>
      </c>
      <c r="B53" s="852"/>
      <c r="C53" s="852"/>
      <c r="D53" s="852"/>
      <c r="E53" s="852"/>
      <c r="F53" s="852"/>
      <c r="G53" s="583">
        <v>6508</v>
      </c>
      <c r="H53" s="584"/>
      <c r="I53" s="584"/>
      <c r="J53" s="584"/>
      <c r="K53" s="584"/>
    </row>
    <row r="54" spans="1:11">
      <c r="A54" s="853" t="s">
        <v>1840</v>
      </c>
      <c r="B54" s="852"/>
      <c r="C54" s="852"/>
      <c r="D54" s="852"/>
      <c r="E54" s="852"/>
      <c r="F54" s="852"/>
      <c r="G54" s="588">
        <v>223428</v>
      </c>
      <c r="H54" s="584"/>
      <c r="I54" s="584"/>
      <c r="J54" s="584"/>
      <c r="K54" s="588">
        <v>210.73</v>
      </c>
    </row>
    <row r="59" spans="1:11">
      <c r="A59" s="854" t="s">
        <v>1841</v>
      </c>
      <c r="B59" s="850"/>
      <c r="C59" s="850"/>
      <c r="D59" s="850"/>
      <c r="E59" s="850"/>
      <c r="F59" s="850"/>
      <c r="G59" s="850"/>
      <c r="H59" s="850"/>
      <c r="I59" s="850"/>
      <c r="J59" s="850"/>
      <c r="K59" s="850"/>
    </row>
    <row r="60" spans="1:11">
      <c r="A60" s="849" t="s">
        <v>1842</v>
      </c>
      <c r="B60" s="850"/>
      <c r="C60" s="850"/>
      <c r="D60" s="850"/>
      <c r="E60" s="850"/>
      <c r="F60" s="850"/>
      <c r="G60" s="850"/>
      <c r="H60" s="850"/>
      <c r="I60" s="850"/>
      <c r="J60" s="850"/>
      <c r="K60" s="850"/>
    </row>
    <row r="62" spans="1:11">
      <c r="A62" s="854" t="s">
        <v>1843</v>
      </c>
      <c r="B62" s="850"/>
      <c r="C62" s="850"/>
      <c r="D62" s="850"/>
      <c r="E62" s="850"/>
      <c r="F62" s="850"/>
      <c r="G62" s="850"/>
      <c r="H62" s="850"/>
      <c r="I62" s="850"/>
      <c r="J62" s="850"/>
      <c r="K62" s="850"/>
    </row>
    <row r="63" spans="1:11">
      <c r="A63" s="849" t="s">
        <v>1842</v>
      </c>
      <c r="B63" s="850"/>
      <c r="C63" s="850"/>
      <c r="D63" s="850"/>
      <c r="E63" s="850"/>
      <c r="F63" s="850"/>
      <c r="G63" s="850"/>
      <c r="H63" s="850"/>
      <c r="I63" s="850"/>
      <c r="J63" s="850"/>
      <c r="K63" s="850"/>
    </row>
  </sheetData>
  <mergeCells count="34">
    <mergeCell ref="A43:F43"/>
    <mergeCell ref="A44:F44"/>
    <mergeCell ref="A45:F45"/>
    <mergeCell ref="D18:E18"/>
    <mergeCell ref="A6:K6"/>
    <mergeCell ref="B12:K12"/>
    <mergeCell ref="B15:K15"/>
    <mergeCell ref="D16:E16"/>
    <mergeCell ref="D17:E17"/>
    <mergeCell ref="A42:F42"/>
    <mergeCell ref="A22:A24"/>
    <mergeCell ref="B22:B24"/>
    <mergeCell ref="C22:C24"/>
    <mergeCell ref="D22:D24"/>
    <mergeCell ref="E22:F22"/>
    <mergeCell ref="J22:K23"/>
    <mergeCell ref="G23:G24"/>
    <mergeCell ref="H23:H24"/>
    <mergeCell ref="A26:K26"/>
    <mergeCell ref="A41:K41"/>
    <mergeCell ref="G22:I22"/>
    <mergeCell ref="A46:F46"/>
    <mergeCell ref="A47:F47"/>
    <mergeCell ref="A59:K59"/>
    <mergeCell ref="A60:K60"/>
    <mergeCell ref="A62:K62"/>
    <mergeCell ref="A48:F48"/>
    <mergeCell ref="A63:K63"/>
    <mergeCell ref="A49:F49"/>
    <mergeCell ref="A50:F50"/>
    <mergeCell ref="A51:F51"/>
    <mergeCell ref="A52:F52"/>
    <mergeCell ref="A53:F53"/>
    <mergeCell ref="A54:F54"/>
  </mergeCells>
  <pageMargins left="0.23622047244094491" right="0.19685039370078741" top="0.51181102362204722" bottom="0.43307086614173229" header="0.31496062992125984" footer="0.23622047244094491"/>
  <pageSetup paperSize="9" scale="95" fitToHeight="0" orientation="landscape" r:id="rId1"/>
  <headerFooter alignWithMargins="0">
    <oddHeader>&amp;LГРАНД-Смета 2021</oddHeader>
    <oddFooter>&amp;RСтраница &amp;P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fitToPage="1"/>
  </sheetPr>
  <dimension ref="A1:N57"/>
  <sheetViews>
    <sheetView showGridLines="0" view="pageBreakPreview" zoomScale="75" zoomScaleNormal="100" zoomScaleSheetLayoutView="75" workbookViewId="0">
      <selection activeCell="M160" sqref="M160"/>
    </sheetView>
  </sheetViews>
  <sheetFormatPr defaultColWidth="9.140625" defaultRowHeight="12.75" outlineLevelRow="2"/>
  <cols>
    <col min="1" max="1" width="4.7109375" style="566" customWidth="1"/>
    <col min="2" max="2" width="20.28515625" style="592" customWidth="1"/>
    <col min="3" max="3" width="37.140625" style="544" customWidth="1"/>
    <col min="4" max="4" width="17.140625" style="545" customWidth="1"/>
    <col min="5" max="5" width="11.7109375" style="546" customWidth="1"/>
    <col min="6" max="7" width="10.5703125" style="547" customWidth="1"/>
    <col min="8" max="8" width="11" style="547" customWidth="1"/>
    <col min="9" max="9" width="10.7109375" style="547" customWidth="1"/>
    <col min="10" max="10" width="8.28515625" style="547" customWidth="1"/>
    <col min="11" max="11" width="8.140625" style="547" customWidth="1"/>
    <col min="12" max="16384" width="9.140625" style="548"/>
  </cols>
  <sheetData>
    <row r="1" spans="1:14" outlineLevel="2">
      <c r="A1" s="542" t="s">
        <v>1788</v>
      </c>
      <c r="B1" s="543"/>
      <c r="I1" s="542" t="s">
        <v>1789</v>
      </c>
    </row>
    <row r="2" spans="1:14" outlineLevel="1">
      <c r="A2" s="549"/>
      <c r="B2" s="543"/>
      <c r="I2" s="549"/>
    </row>
    <row r="3" spans="1:14" outlineLevel="1">
      <c r="A3" s="549"/>
      <c r="B3" s="543"/>
      <c r="I3" s="549"/>
    </row>
    <row r="4" spans="1:14" outlineLevel="1">
      <c r="A4" s="549" t="s">
        <v>1790</v>
      </c>
      <c r="B4" s="543"/>
      <c r="I4" s="549" t="s">
        <v>1791</v>
      </c>
    </row>
    <row r="5" spans="1:14" outlineLevel="1">
      <c r="A5" s="550" t="s">
        <v>1792</v>
      </c>
      <c r="B5" s="543"/>
      <c r="I5" s="550" t="s">
        <v>1793</v>
      </c>
    </row>
    <row r="6" spans="1:14">
      <c r="A6" s="854"/>
      <c r="B6" s="850"/>
      <c r="C6" s="850"/>
      <c r="D6" s="850"/>
      <c r="E6" s="850"/>
      <c r="F6" s="850"/>
      <c r="G6" s="850"/>
      <c r="H6" s="850"/>
      <c r="I6" s="850"/>
      <c r="J6" s="850"/>
      <c r="K6" s="850"/>
    </row>
    <row r="7" spans="1:14">
      <c r="A7" s="545"/>
      <c r="B7" s="551"/>
      <c r="C7" s="552"/>
      <c r="D7" s="553" t="s">
        <v>1794</v>
      </c>
      <c r="E7" s="554"/>
      <c r="F7" s="555"/>
      <c r="G7" s="552"/>
      <c r="H7" s="552"/>
      <c r="I7" s="552"/>
      <c r="J7" s="552"/>
    </row>
    <row r="8" spans="1:14">
      <c r="A8" s="545"/>
      <c r="B8" s="556"/>
      <c r="C8" s="547"/>
      <c r="D8" s="547"/>
      <c r="E8" s="547"/>
    </row>
    <row r="9" spans="1:14" ht="15.75">
      <c r="A9" s="545"/>
      <c r="B9" s="556"/>
      <c r="C9" s="547"/>
      <c r="D9" s="557" t="s">
        <v>1795</v>
      </c>
      <c r="F9" s="558"/>
      <c r="G9" s="558"/>
    </row>
    <row r="10" spans="1:14">
      <c r="A10" s="545"/>
      <c r="B10" s="556"/>
      <c r="C10" s="547"/>
      <c r="D10" s="559" t="s">
        <v>1796</v>
      </c>
      <c r="F10" s="560"/>
      <c r="G10" s="560"/>
    </row>
    <row r="11" spans="1:14">
      <c r="A11" s="545"/>
      <c r="B11" s="556"/>
      <c r="C11" s="547"/>
      <c r="D11" s="547"/>
      <c r="E11" s="547"/>
    </row>
    <row r="12" spans="1:14" ht="14.25">
      <c r="A12" s="561" t="s">
        <v>1797</v>
      </c>
      <c r="B12" s="864" t="s">
        <v>1958</v>
      </c>
      <c r="C12" s="865"/>
      <c r="D12" s="865"/>
      <c r="E12" s="865"/>
      <c r="F12" s="865"/>
      <c r="G12" s="865"/>
      <c r="H12" s="865"/>
      <c r="I12" s="865"/>
      <c r="J12" s="865"/>
      <c r="K12" s="865"/>
    </row>
    <row r="13" spans="1:14">
      <c r="A13" s="545"/>
      <c r="B13" s="562"/>
      <c r="C13" s="552"/>
      <c r="D13" s="553" t="s">
        <v>1798</v>
      </c>
      <c r="E13" s="563"/>
      <c r="F13" s="555"/>
      <c r="G13" s="555"/>
      <c r="H13" s="552"/>
      <c r="I13" s="552"/>
      <c r="J13" s="552"/>
      <c r="K13" s="552"/>
    </row>
    <row r="14" spans="1:14">
      <c r="A14" s="564"/>
      <c r="B14" s="565"/>
      <c r="C14" s="547"/>
      <c r="D14" s="547"/>
      <c r="E14" s="547"/>
    </row>
    <row r="15" spans="1:14">
      <c r="B15" s="864" t="s">
        <v>1799</v>
      </c>
      <c r="C15" s="865"/>
      <c r="D15" s="865"/>
      <c r="E15" s="865"/>
      <c r="F15" s="865"/>
      <c r="G15" s="865"/>
      <c r="H15" s="865"/>
      <c r="I15" s="865"/>
      <c r="J15" s="865"/>
      <c r="K15" s="865"/>
    </row>
    <row r="16" spans="1:14" s="572" customFormat="1" ht="14.25">
      <c r="A16" s="567"/>
      <c r="B16" s="568" t="s">
        <v>1800</v>
      </c>
      <c r="C16" s="569"/>
      <c r="D16" s="862" t="s">
        <v>1959</v>
      </c>
      <c r="E16" s="863"/>
      <c r="F16" s="570" t="s">
        <v>1801</v>
      </c>
      <c r="G16" s="570"/>
      <c r="H16" s="570"/>
      <c r="I16" s="571"/>
      <c r="J16" s="571"/>
      <c r="K16" s="571"/>
      <c r="L16" s="548"/>
      <c r="M16" s="548"/>
      <c r="N16" s="548"/>
    </row>
    <row r="17" spans="1:14" s="572" customFormat="1" ht="14.25">
      <c r="A17" s="567"/>
      <c r="B17" s="568" t="s">
        <v>1802</v>
      </c>
      <c r="C17" s="569"/>
      <c r="D17" s="862" t="s">
        <v>1960</v>
      </c>
      <c r="E17" s="863"/>
      <c r="F17" s="570" t="s">
        <v>1801</v>
      </c>
      <c r="G17" s="570"/>
      <c r="H17" s="570"/>
      <c r="I17" s="571"/>
      <c r="J17" s="571"/>
      <c r="K17" s="571"/>
      <c r="L17" s="548"/>
      <c r="M17" s="548"/>
      <c r="N17" s="548"/>
    </row>
    <row r="18" spans="1:14" s="572" customFormat="1" ht="14.25" outlineLevel="1">
      <c r="A18" s="567"/>
      <c r="B18" s="568" t="s">
        <v>1803</v>
      </c>
      <c r="C18" s="569"/>
      <c r="D18" s="862" t="s">
        <v>1961</v>
      </c>
      <c r="E18" s="863"/>
      <c r="F18" s="570" t="s">
        <v>1804</v>
      </c>
      <c r="G18" s="570"/>
      <c r="H18" s="570"/>
      <c r="I18" s="571"/>
      <c r="J18" s="571"/>
      <c r="K18" s="571"/>
      <c r="L18" s="548"/>
      <c r="M18" s="548"/>
      <c r="N18" s="548"/>
    </row>
    <row r="19" spans="1:14" ht="14.25">
      <c r="B19" s="573" t="s">
        <v>1805</v>
      </c>
      <c r="D19" s="547"/>
      <c r="E19" s="547"/>
    </row>
    <row r="20" spans="1:14">
      <c r="B20" s="574"/>
      <c r="C20" s="545"/>
      <c r="D20" s="560"/>
      <c r="E20" s="547"/>
    </row>
    <row r="21" spans="1:14">
      <c r="B21" s="543"/>
      <c r="E21" s="547"/>
    </row>
    <row r="22" spans="1:14" s="575" customFormat="1" ht="48" customHeight="1">
      <c r="A22" s="857" t="s">
        <v>1806</v>
      </c>
      <c r="B22" s="861" t="s">
        <v>1807</v>
      </c>
      <c r="C22" s="857" t="s">
        <v>1808</v>
      </c>
      <c r="D22" s="857" t="s">
        <v>1809</v>
      </c>
      <c r="E22" s="857" t="s">
        <v>1810</v>
      </c>
      <c r="F22" s="857"/>
      <c r="G22" s="857" t="s">
        <v>1811</v>
      </c>
      <c r="H22" s="857"/>
      <c r="I22" s="857"/>
      <c r="J22" s="857" t="s">
        <v>1812</v>
      </c>
      <c r="K22" s="857"/>
      <c r="L22" s="548"/>
      <c r="M22" s="548"/>
      <c r="N22" s="548"/>
    </row>
    <row r="23" spans="1:14" s="575" customFormat="1" ht="24">
      <c r="A23" s="857"/>
      <c r="B23" s="861"/>
      <c r="C23" s="857"/>
      <c r="D23" s="857"/>
      <c r="E23" s="576" t="s">
        <v>1813</v>
      </c>
      <c r="F23" s="576" t="s">
        <v>1814</v>
      </c>
      <c r="G23" s="857" t="s">
        <v>1815</v>
      </c>
      <c r="H23" s="857" t="s">
        <v>1816</v>
      </c>
      <c r="I23" s="576" t="s">
        <v>1817</v>
      </c>
      <c r="J23" s="857"/>
      <c r="K23" s="857"/>
      <c r="L23" s="548"/>
      <c r="M23" s="548"/>
      <c r="N23" s="548"/>
    </row>
    <row r="24" spans="1:14" s="575" customFormat="1" ht="36">
      <c r="A24" s="857"/>
      <c r="B24" s="861"/>
      <c r="C24" s="857"/>
      <c r="D24" s="857"/>
      <c r="E24" s="576" t="s">
        <v>1816</v>
      </c>
      <c r="F24" s="576" t="s">
        <v>1818</v>
      </c>
      <c r="G24" s="857"/>
      <c r="H24" s="857"/>
      <c r="I24" s="576" t="s">
        <v>1818</v>
      </c>
      <c r="J24" s="576" t="s">
        <v>1819</v>
      </c>
      <c r="K24" s="576" t="s">
        <v>1813</v>
      </c>
      <c r="L24" s="548"/>
      <c r="M24" s="548"/>
      <c r="N24" s="548"/>
    </row>
    <row r="25" spans="1:14">
      <c r="A25" s="577">
        <v>1</v>
      </c>
      <c r="B25" s="578">
        <v>2</v>
      </c>
      <c r="C25" s="576">
        <v>3</v>
      </c>
      <c r="D25" s="576">
        <v>4</v>
      </c>
      <c r="E25" s="576">
        <v>5</v>
      </c>
      <c r="F25" s="577">
        <v>6</v>
      </c>
      <c r="G25" s="577">
        <v>7</v>
      </c>
      <c r="H25" s="577">
        <v>8</v>
      </c>
      <c r="I25" s="577">
        <v>9</v>
      </c>
      <c r="J25" s="577">
        <v>10</v>
      </c>
      <c r="K25" s="577">
        <v>11</v>
      </c>
    </row>
    <row r="26" spans="1:14" ht="19.149999999999999" customHeight="1">
      <c r="A26" s="858" t="s">
        <v>1858</v>
      </c>
      <c r="B26" s="852"/>
      <c r="C26" s="852"/>
      <c r="D26" s="852"/>
      <c r="E26" s="852"/>
      <c r="F26" s="852"/>
      <c r="G26" s="852"/>
      <c r="H26" s="852"/>
      <c r="I26" s="852"/>
      <c r="J26" s="852"/>
      <c r="K26" s="852"/>
    </row>
    <row r="27" spans="1:14" ht="96.75">
      <c r="A27" s="579" t="s">
        <v>1820</v>
      </c>
      <c r="B27" s="580" t="s">
        <v>1962</v>
      </c>
      <c r="C27" s="581" t="s">
        <v>1963</v>
      </c>
      <c r="D27" s="590" t="s">
        <v>1873</v>
      </c>
      <c r="E27" s="583" t="s">
        <v>1964</v>
      </c>
      <c r="F27" s="583" t="s">
        <v>1965</v>
      </c>
      <c r="G27" s="584">
        <v>8641</v>
      </c>
      <c r="H27" s="584">
        <v>6650</v>
      </c>
      <c r="I27" s="583" t="s">
        <v>1966</v>
      </c>
      <c r="J27" s="584">
        <v>87.215999999999994</v>
      </c>
      <c r="K27" s="584">
        <v>87.22</v>
      </c>
    </row>
    <row r="28" spans="1:14" ht="84.75">
      <c r="A28" s="579" t="s">
        <v>1821</v>
      </c>
      <c r="B28" s="580" t="s">
        <v>1967</v>
      </c>
      <c r="C28" s="581" t="s">
        <v>1968</v>
      </c>
      <c r="D28" s="582">
        <v>0.1</v>
      </c>
      <c r="E28" s="583" t="s">
        <v>1969</v>
      </c>
      <c r="F28" s="583" t="s">
        <v>1970</v>
      </c>
      <c r="G28" s="584">
        <v>3313</v>
      </c>
      <c r="H28" s="584">
        <v>113</v>
      </c>
      <c r="I28" s="583" t="s">
        <v>1971</v>
      </c>
      <c r="J28" s="584">
        <v>16.559999999999999</v>
      </c>
      <c r="K28" s="584">
        <v>1.66</v>
      </c>
    </row>
    <row r="29" spans="1:14" ht="65.25">
      <c r="A29" s="579" t="s">
        <v>1822</v>
      </c>
      <c r="B29" s="580" t="s">
        <v>1972</v>
      </c>
      <c r="C29" s="581" t="s">
        <v>1973</v>
      </c>
      <c r="D29" s="590" t="s">
        <v>1974</v>
      </c>
      <c r="E29" s="583">
        <v>600.1</v>
      </c>
      <c r="F29" s="584"/>
      <c r="G29" s="584">
        <v>6859</v>
      </c>
      <c r="H29" s="584"/>
      <c r="I29" s="584"/>
      <c r="J29" s="584"/>
      <c r="K29" s="584"/>
    </row>
    <row r="30" spans="1:14" ht="96.75">
      <c r="A30" s="579" t="s">
        <v>1823</v>
      </c>
      <c r="B30" s="580" t="s">
        <v>1962</v>
      </c>
      <c r="C30" s="581" t="s">
        <v>1975</v>
      </c>
      <c r="D30" s="590" t="s">
        <v>1873</v>
      </c>
      <c r="E30" s="583" t="s">
        <v>1976</v>
      </c>
      <c r="F30" s="583" t="s">
        <v>1977</v>
      </c>
      <c r="G30" s="584">
        <v>11073</v>
      </c>
      <c r="H30" s="584">
        <v>8312</v>
      </c>
      <c r="I30" s="583" t="s">
        <v>1978</v>
      </c>
      <c r="J30" s="584">
        <v>109.02</v>
      </c>
      <c r="K30" s="584">
        <v>109.02</v>
      </c>
    </row>
    <row r="31" spans="1:14" ht="33.75">
      <c r="A31" s="585" t="s">
        <v>1824</v>
      </c>
      <c r="B31" s="580" t="s">
        <v>1979</v>
      </c>
      <c r="C31" s="586" t="s">
        <v>1980</v>
      </c>
      <c r="D31" s="587">
        <v>100</v>
      </c>
      <c r="E31" s="588" t="s">
        <v>1981</v>
      </c>
      <c r="F31" s="584"/>
      <c r="G31" s="589">
        <v>62720</v>
      </c>
      <c r="H31" s="584"/>
      <c r="I31" s="584"/>
      <c r="J31" s="584"/>
      <c r="K31" s="584"/>
    </row>
    <row r="32" spans="1:14">
      <c r="A32" s="859" t="s">
        <v>1829</v>
      </c>
      <c r="B32" s="860"/>
      <c r="C32" s="860"/>
      <c r="D32" s="860"/>
      <c r="E32" s="860"/>
      <c r="F32" s="860"/>
      <c r="G32" s="860"/>
      <c r="H32" s="860"/>
      <c r="I32" s="860"/>
      <c r="J32" s="860"/>
      <c r="K32" s="860"/>
    </row>
    <row r="33" spans="1:11" ht="22.5">
      <c r="A33" s="851" t="s">
        <v>1830</v>
      </c>
      <c r="B33" s="852"/>
      <c r="C33" s="852"/>
      <c r="D33" s="852"/>
      <c r="E33" s="852"/>
      <c r="F33" s="852"/>
      <c r="G33" s="583">
        <v>92606</v>
      </c>
      <c r="H33" s="583">
        <v>15075</v>
      </c>
      <c r="I33" s="583" t="s">
        <v>1982</v>
      </c>
      <c r="J33" s="584"/>
      <c r="K33" s="583">
        <v>197.9</v>
      </c>
    </row>
    <row r="34" spans="1:11">
      <c r="A34" s="851" t="s">
        <v>1831</v>
      </c>
      <c r="B34" s="852"/>
      <c r="C34" s="852"/>
      <c r="D34" s="852"/>
      <c r="E34" s="852"/>
      <c r="F34" s="852"/>
      <c r="G34" s="583">
        <v>19417</v>
      </c>
      <c r="H34" s="584"/>
      <c r="I34" s="584"/>
      <c r="J34" s="584"/>
      <c r="K34" s="584"/>
    </row>
    <row r="35" spans="1:11">
      <c r="A35" s="851" t="s">
        <v>1832</v>
      </c>
      <c r="B35" s="852"/>
      <c r="C35" s="852"/>
      <c r="D35" s="852"/>
      <c r="E35" s="852"/>
      <c r="F35" s="852"/>
      <c r="G35" s="583">
        <v>11863</v>
      </c>
      <c r="H35" s="584"/>
      <c r="I35" s="584"/>
      <c r="J35" s="584"/>
      <c r="K35" s="584"/>
    </row>
    <row r="36" spans="1:11">
      <c r="A36" s="853" t="s">
        <v>1925</v>
      </c>
      <c r="B36" s="852"/>
      <c r="C36" s="852"/>
      <c r="D36" s="852"/>
      <c r="E36" s="852"/>
      <c r="F36" s="852"/>
      <c r="G36" s="584"/>
      <c r="H36" s="584"/>
      <c r="I36" s="584"/>
      <c r="J36" s="584"/>
      <c r="K36" s="584"/>
    </row>
    <row r="37" spans="1:11">
      <c r="A37" s="851" t="s">
        <v>1983</v>
      </c>
      <c r="B37" s="852"/>
      <c r="C37" s="852"/>
      <c r="D37" s="852"/>
      <c r="E37" s="852"/>
      <c r="F37" s="852"/>
      <c r="G37" s="583">
        <v>113050</v>
      </c>
      <c r="H37" s="584"/>
      <c r="I37" s="584"/>
      <c r="J37" s="584"/>
      <c r="K37" s="583">
        <v>196.24</v>
      </c>
    </row>
    <row r="38" spans="1:11">
      <c r="A38" s="851" t="s">
        <v>1926</v>
      </c>
      <c r="B38" s="852"/>
      <c r="C38" s="852"/>
      <c r="D38" s="852"/>
      <c r="E38" s="852"/>
      <c r="F38" s="852"/>
      <c r="G38" s="583">
        <v>3977</v>
      </c>
      <c r="H38" s="584"/>
      <c r="I38" s="584"/>
      <c r="J38" s="584"/>
      <c r="K38" s="583">
        <v>1.66</v>
      </c>
    </row>
    <row r="39" spans="1:11">
      <c r="A39" s="851" t="s">
        <v>1927</v>
      </c>
      <c r="B39" s="852"/>
      <c r="C39" s="852"/>
      <c r="D39" s="852"/>
      <c r="E39" s="852"/>
      <c r="F39" s="852"/>
      <c r="G39" s="583">
        <v>6859</v>
      </c>
      <c r="H39" s="584"/>
      <c r="I39" s="584"/>
      <c r="J39" s="584"/>
      <c r="K39" s="584"/>
    </row>
    <row r="40" spans="1:11">
      <c r="A40" s="851" t="s">
        <v>1833</v>
      </c>
      <c r="B40" s="852"/>
      <c r="C40" s="852"/>
      <c r="D40" s="852"/>
      <c r="E40" s="852"/>
      <c r="F40" s="852"/>
      <c r="G40" s="583">
        <v>123886</v>
      </c>
      <c r="H40" s="584"/>
      <c r="I40" s="584"/>
      <c r="J40" s="584"/>
      <c r="K40" s="583">
        <v>197.9</v>
      </c>
    </row>
    <row r="41" spans="1:11">
      <c r="A41" s="851" t="s">
        <v>1834</v>
      </c>
      <c r="B41" s="852"/>
      <c r="C41" s="852"/>
      <c r="D41" s="852"/>
      <c r="E41" s="852"/>
      <c r="F41" s="852"/>
      <c r="G41" s="584"/>
      <c r="H41" s="584"/>
      <c r="I41" s="584"/>
      <c r="J41" s="584"/>
      <c r="K41" s="584"/>
    </row>
    <row r="42" spans="1:11">
      <c r="A42" s="855" t="s">
        <v>1835</v>
      </c>
      <c r="B42" s="856"/>
      <c r="C42" s="856"/>
      <c r="D42" s="856"/>
      <c r="E42" s="856"/>
      <c r="F42" s="856"/>
      <c r="G42" s="591">
        <v>69862</v>
      </c>
      <c r="H42" s="593"/>
      <c r="I42" s="593"/>
      <c r="J42" s="593"/>
      <c r="K42" s="593"/>
    </row>
    <row r="43" spans="1:11">
      <c r="A43" s="851" t="s">
        <v>1836</v>
      </c>
      <c r="B43" s="852"/>
      <c r="C43" s="852"/>
      <c r="D43" s="852"/>
      <c r="E43" s="852"/>
      <c r="F43" s="852"/>
      <c r="G43" s="583">
        <v>7669</v>
      </c>
      <c r="H43" s="584"/>
      <c r="I43" s="584"/>
      <c r="J43" s="584"/>
      <c r="K43" s="584"/>
    </row>
    <row r="44" spans="1:11">
      <c r="A44" s="851" t="s">
        <v>1837</v>
      </c>
      <c r="B44" s="852"/>
      <c r="C44" s="852"/>
      <c r="D44" s="852"/>
      <c r="E44" s="852"/>
      <c r="F44" s="852"/>
      <c r="G44" s="583">
        <v>15743</v>
      </c>
      <c r="H44" s="584"/>
      <c r="I44" s="584"/>
      <c r="J44" s="584"/>
      <c r="K44" s="584"/>
    </row>
    <row r="45" spans="1:11">
      <c r="A45" s="851" t="s">
        <v>1838</v>
      </c>
      <c r="B45" s="852"/>
      <c r="C45" s="852"/>
      <c r="D45" s="852"/>
      <c r="E45" s="852"/>
      <c r="F45" s="852"/>
      <c r="G45" s="583">
        <v>19417</v>
      </c>
      <c r="H45" s="584"/>
      <c r="I45" s="584"/>
      <c r="J45" s="584"/>
      <c r="K45" s="584"/>
    </row>
    <row r="46" spans="1:11">
      <c r="A46" s="851" t="s">
        <v>1839</v>
      </c>
      <c r="B46" s="852"/>
      <c r="C46" s="852"/>
      <c r="D46" s="852"/>
      <c r="E46" s="852"/>
      <c r="F46" s="852"/>
      <c r="G46" s="583">
        <v>11863</v>
      </c>
      <c r="H46" s="584"/>
      <c r="I46" s="584"/>
      <c r="J46" s="584"/>
      <c r="K46" s="584"/>
    </row>
    <row r="47" spans="1:11">
      <c r="A47" s="851" t="s">
        <v>1984</v>
      </c>
      <c r="B47" s="852"/>
      <c r="C47" s="852"/>
      <c r="D47" s="852"/>
      <c r="E47" s="852"/>
      <c r="F47" s="852"/>
      <c r="G47" s="583">
        <v>3717</v>
      </c>
      <c r="H47" s="584"/>
      <c r="I47" s="584"/>
      <c r="J47" s="584"/>
      <c r="K47" s="584"/>
    </row>
    <row r="48" spans="1:11">
      <c r="A48" s="853" t="s">
        <v>1840</v>
      </c>
      <c r="B48" s="852"/>
      <c r="C48" s="852"/>
      <c r="D48" s="852"/>
      <c r="E48" s="852"/>
      <c r="F48" s="852"/>
      <c r="G48" s="588">
        <v>127603</v>
      </c>
      <c r="H48" s="584"/>
      <c r="I48" s="584"/>
      <c r="J48" s="584"/>
      <c r="K48" s="588">
        <v>197.9</v>
      </c>
    </row>
    <row r="53" spans="1:11">
      <c r="A53" s="854" t="s">
        <v>1841</v>
      </c>
      <c r="B53" s="850"/>
      <c r="C53" s="850"/>
      <c r="D53" s="850"/>
      <c r="E53" s="850"/>
      <c r="F53" s="850"/>
      <c r="G53" s="850"/>
      <c r="H53" s="850"/>
      <c r="I53" s="850"/>
      <c r="J53" s="850"/>
      <c r="K53" s="850"/>
    </row>
    <row r="54" spans="1:11">
      <c r="A54" s="849" t="s">
        <v>1842</v>
      </c>
      <c r="B54" s="850"/>
      <c r="C54" s="850"/>
      <c r="D54" s="850"/>
      <c r="E54" s="850"/>
      <c r="F54" s="850"/>
      <c r="G54" s="850"/>
      <c r="H54" s="850"/>
      <c r="I54" s="850"/>
      <c r="J54" s="850"/>
      <c r="K54" s="850"/>
    </row>
    <row r="56" spans="1:11">
      <c r="A56" s="854" t="s">
        <v>1843</v>
      </c>
      <c r="B56" s="850"/>
      <c r="C56" s="850"/>
      <c r="D56" s="850"/>
      <c r="E56" s="850"/>
      <c r="F56" s="850"/>
      <c r="G56" s="850"/>
      <c r="H56" s="850"/>
      <c r="I56" s="850"/>
      <c r="J56" s="850"/>
      <c r="K56" s="850"/>
    </row>
    <row r="57" spans="1:11">
      <c r="A57" s="849" t="s">
        <v>1842</v>
      </c>
      <c r="B57" s="850"/>
      <c r="C57" s="850"/>
      <c r="D57" s="850"/>
      <c r="E57" s="850"/>
      <c r="F57" s="850"/>
      <c r="G57" s="850"/>
      <c r="H57" s="850"/>
      <c r="I57" s="850"/>
      <c r="J57" s="850"/>
      <c r="K57" s="850"/>
    </row>
  </sheetData>
  <mergeCells count="37">
    <mergeCell ref="D18:E18"/>
    <mergeCell ref="A6:K6"/>
    <mergeCell ref="B12:K12"/>
    <mergeCell ref="B15:K15"/>
    <mergeCell ref="D16:E16"/>
    <mergeCell ref="D17:E17"/>
    <mergeCell ref="A33:F33"/>
    <mergeCell ref="A22:A24"/>
    <mergeCell ref="B22:B24"/>
    <mergeCell ref="C22:C24"/>
    <mergeCell ref="D22:D24"/>
    <mergeCell ref="E22:F22"/>
    <mergeCell ref="J22:K23"/>
    <mergeCell ref="G23:G24"/>
    <mergeCell ref="H23:H24"/>
    <mergeCell ref="A26:K26"/>
    <mergeCell ref="A32:K32"/>
    <mergeCell ref="G22:I22"/>
    <mergeCell ref="A45:F45"/>
    <mergeCell ref="A34:F34"/>
    <mergeCell ref="A35:F35"/>
    <mergeCell ref="A36:F36"/>
    <mergeCell ref="A37:F37"/>
    <mergeCell ref="A38:F38"/>
    <mergeCell ref="A39:F39"/>
    <mergeCell ref="A40:F40"/>
    <mergeCell ref="A41:F41"/>
    <mergeCell ref="A42:F42"/>
    <mergeCell ref="A43:F43"/>
    <mergeCell ref="A44:F44"/>
    <mergeCell ref="A57:K57"/>
    <mergeCell ref="A46:F46"/>
    <mergeCell ref="A47:F47"/>
    <mergeCell ref="A48:F48"/>
    <mergeCell ref="A53:K53"/>
    <mergeCell ref="A54:K54"/>
    <mergeCell ref="A56:K56"/>
  </mergeCells>
  <pageMargins left="0.23622047244094491" right="0.19685039370078741" top="0.51181102362204722" bottom="0.43307086614173229" header="0.31496062992125984" footer="0.23622047244094491"/>
  <pageSetup paperSize="9" scale="95" fitToHeight="0" orientation="landscape" r:id="rId1"/>
  <headerFooter alignWithMargins="0">
    <oddHeader>&amp;LГРАНД-Смета 2021</oddHeader>
    <oddFooter>&amp;RСтраница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fitToPage="1"/>
  </sheetPr>
  <dimension ref="A1:N52"/>
  <sheetViews>
    <sheetView showGridLines="0" view="pageBreakPreview" topLeftCell="A28" zoomScale="75" zoomScaleNormal="100" zoomScaleSheetLayoutView="75" workbookViewId="0">
      <selection activeCell="M160" sqref="M160"/>
    </sheetView>
  </sheetViews>
  <sheetFormatPr defaultColWidth="9.140625" defaultRowHeight="12.75" outlineLevelRow="2"/>
  <cols>
    <col min="1" max="1" width="4.7109375" style="566" customWidth="1"/>
    <col min="2" max="2" width="20.28515625" style="592" customWidth="1"/>
    <col min="3" max="3" width="37.140625" style="544" customWidth="1"/>
    <col min="4" max="4" width="17.140625" style="545" customWidth="1"/>
    <col min="5" max="5" width="11.7109375" style="546" customWidth="1"/>
    <col min="6" max="7" width="10.5703125" style="547" customWidth="1"/>
    <col min="8" max="8" width="11" style="547" customWidth="1"/>
    <col min="9" max="9" width="10.7109375" style="547" customWidth="1"/>
    <col min="10" max="10" width="8.28515625" style="547" customWidth="1"/>
    <col min="11" max="11" width="8.140625" style="547" customWidth="1"/>
    <col min="12" max="16384" width="9.140625" style="548"/>
  </cols>
  <sheetData>
    <row r="1" spans="1:14" outlineLevel="2">
      <c r="A1" s="542" t="s">
        <v>1788</v>
      </c>
      <c r="B1" s="543"/>
      <c r="I1" s="542" t="s">
        <v>1789</v>
      </c>
    </row>
    <row r="2" spans="1:14" outlineLevel="1">
      <c r="A2" s="549"/>
      <c r="B2" s="543"/>
      <c r="I2" s="549"/>
    </row>
    <row r="3" spans="1:14" outlineLevel="1">
      <c r="A3" s="549"/>
      <c r="B3" s="543"/>
      <c r="I3" s="549"/>
    </row>
    <row r="4" spans="1:14" outlineLevel="1">
      <c r="A4" s="549" t="s">
        <v>1790</v>
      </c>
      <c r="B4" s="543"/>
      <c r="I4" s="549" t="s">
        <v>1791</v>
      </c>
    </row>
    <row r="5" spans="1:14" outlineLevel="1">
      <c r="A5" s="550" t="s">
        <v>1792</v>
      </c>
      <c r="B5" s="543"/>
      <c r="I5" s="550" t="s">
        <v>1793</v>
      </c>
    </row>
    <row r="6" spans="1:14">
      <c r="A6" s="854"/>
      <c r="B6" s="850"/>
      <c r="C6" s="850"/>
      <c r="D6" s="850"/>
      <c r="E6" s="850"/>
      <c r="F6" s="850"/>
      <c r="G6" s="850"/>
      <c r="H6" s="850"/>
      <c r="I6" s="850"/>
      <c r="J6" s="850"/>
      <c r="K6" s="850"/>
    </row>
    <row r="7" spans="1:14">
      <c r="A7" s="545"/>
      <c r="B7" s="551"/>
      <c r="C7" s="552"/>
      <c r="D7" s="553" t="s">
        <v>1794</v>
      </c>
      <c r="E7" s="554"/>
      <c r="F7" s="555"/>
      <c r="G7" s="552"/>
      <c r="H7" s="552"/>
      <c r="I7" s="552"/>
      <c r="J7" s="552"/>
    </row>
    <row r="8" spans="1:14">
      <c r="A8" s="545"/>
      <c r="B8" s="556"/>
      <c r="C8" s="547"/>
      <c r="D8" s="547"/>
      <c r="E8" s="547"/>
    </row>
    <row r="9" spans="1:14" ht="15.75">
      <c r="A9" s="545"/>
      <c r="B9" s="556"/>
      <c r="C9" s="547"/>
      <c r="D9" s="557" t="s">
        <v>1795</v>
      </c>
      <c r="F9" s="558"/>
      <c r="G9" s="558"/>
    </row>
    <row r="10" spans="1:14">
      <c r="A10" s="545"/>
      <c r="B10" s="556"/>
      <c r="C10" s="547"/>
      <c r="D10" s="559" t="s">
        <v>1796</v>
      </c>
      <c r="F10" s="560"/>
      <c r="G10" s="560"/>
    </row>
    <row r="11" spans="1:14">
      <c r="A11" s="545"/>
      <c r="B11" s="556"/>
      <c r="C11" s="547"/>
      <c r="D11" s="547"/>
      <c r="E11" s="547"/>
    </row>
    <row r="12" spans="1:14" ht="14.25">
      <c r="A12" s="561" t="s">
        <v>1797</v>
      </c>
      <c r="B12" s="864" t="s">
        <v>1985</v>
      </c>
      <c r="C12" s="865"/>
      <c r="D12" s="865"/>
      <c r="E12" s="865"/>
      <c r="F12" s="865"/>
      <c r="G12" s="865"/>
      <c r="H12" s="865"/>
      <c r="I12" s="865"/>
      <c r="J12" s="865"/>
      <c r="K12" s="865"/>
    </row>
    <row r="13" spans="1:14">
      <c r="A13" s="545"/>
      <c r="B13" s="562"/>
      <c r="C13" s="552"/>
      <c r="D13" s="553" t="s">
        <v>1798</v>
      </c>
      <c r="E13" s="563"/>
      <c r="F13" s="555"/>
      <c r="G13" s="555"/>
      <c r="H13" s="552"/>
      <c r="I13" s="552"/>
      <c r="J13" s="552"/>
      <c r="K13" s="552"/>
    </row>
    <row r="14" spans="1:14">
      <c r="A14" s="564"/>
      <c r="B14" s="565"/>
      <c r="C14" s="547"/>
      <c r="D14" s="547"/>
      <c r="E14" s="547"/>
    </row>
    <row r="15" spans="1:14">
      <c r="B15" s="864" t="s">
        <v>1799</v>
      </c>
      <c r="C15" s="865"/>
      <c r="D15" s="865"/>
      <c r="E15" s="865"/>
      <c r="F15" s="865"/>
      <c r="G15" s="865"/>
      <c r="H15" s="865"/>
      <c r="I15" s="865"/>
      <c r="J15" s="865"/>
      <c r="K15" s="865"/>
    </row>
    <row r="16" spans="1:14" s="572" customFormat="1" ht="14.25">
      <c r="A16" s="567"/>
      <c r="B16" s="568" t="s">
        <v>1800</v>
      </c>
      <c r="C16" s="569"/>
      <c r="D16" s="862" t="s">
        <v>1986</v>
      </c>
      <c r="E16" s="863"/>
      <c r="F16" s="570" t="s">
        <v>1801</v>
      </c>
      <c r="G16" s="570"/>
      <c r="H16" s="570"/>
      <c r="I16" s="571"/>
      <c r="J16" s="571"/>
      <c r="K16" s="571"/>
      <c r="L16" s="548"/>
      <c r="M16" s="548"/>
      <c r="N16" s="548"/>
    </row>
    <row r="17" spans="1:14" s="572" customFormat="1" ht="14.25">
      <c r="A17" s="567"/>
      <c r="B17" s="568" t="s">
        <v>1802</v>
      </c>
      <c r="C17" s="569"/>
      <c r="D17" s="862" t="s">
        <v>1987</v>
      </c>
      <c r="E17" s="863"/>
      <c r="F17" s="570" t="s">
        <v>1801</v>
      </c>
      <c r="G17" s="570"/>
      <c r="H17" s="570"/>
      <c r="I17" s="571"/>
      <c r="J17" s="571"/>
      <c r="K17" s="571"/>
      <c r="L17" s="548"/>
      <c r="M17" s="548"/>
      <c r="N17" s="548"/>
    </row>
    <row r="18" spans="1:14" s="572" customFormat="1" ht="14.25" outlineLevel="1">
      <c r="A18" s="567"/>
      <c r="B18" s="568" t="s">
        <v>1803</v>
      </c>
      <c r="C18" s="569"/>
      <c r="D18" s="862" t="s">
        <v>1988</v>
      </c>
      <c r="E18" s="863"/>
      <c r="F18" s="570" t="s">
        <v>1804</v>
      </c>
      <c r="G18" s="570"/>
      <c r="H18" s="570"/>
      <c r="I18" s="571"/>
      <c r="J18" s="571"/>
      <c r="K18" s="571"/>
      <c r="L18" s="548"/>
      <c r="M18" s="548"/>
      <c r="N18" s="548"/>
    </row>
    <row r="19" spans="1:14" ht="14.25">
      <c r="B19" s="573" t="s">
        <v>1805</v>
      </c>
      <c r="D19" s="547"/>
      <c r="E19" s="547"/>
    </row>
    <row r="20" spans="1:14">
      <c r="B20" s="574"/>
      <c r="C20" s="545"/>
      <c r="D20" s="560"/>
      <c r="E20" s="547"/>
    </row>
    <row r="21" spans="1:14">
      <c r="B21" s="543"/>
      <c r="E21" s="547"/>
    </row>
    <row r="22" spans="1:14" s="575" customFormat="1" ht="48" customHeight="1">
      <c r="A22" s="857" t="s">
        <v>1806</v>
      </c>
      <c r="B22" s="861" t="s">
        <v>1807</v>
      </c>
      <c r="C22" s="857" t="s">
        <v>1808</v>
      </c>
      <c r="D22" s="857" t="s">
        <v>1809</v>
      </c>
      <c r="E22" s="857" t="s">
        <v>1810</v>
      </c>
      <c r="F22" s="857"/>
      <c r="G22" s="857" t="s">
        <v>1811</v>
      </c>
      <c r="H22" s="857"/>
      <c r="I22" s="857"/>
      <c r="J22" s="857" t="s">
        <v>1812</v>
      </c>
      <c r="K22" s="857"/>
      <c r="L22" s="548"/>
      <c r="M22" s="548"/>
      <c r="N22" s="548"/>
    </row>
    <row r="23" spans="1:14" s="575" customFormat="1" ht="24">
      <c r="A23" s="857"/>
      <c r="B23" s="861"/>
      <c r="C23" s="857"/>
      <c r="D23" s="857"/>
      <c r="E23" s="576" t="s">
        <v>1813</v>
      </c>
      <c r="F23" s="576" t="s">
        <v>1814</v>
      </c>
      <c r="G23" s="857" t="s">
        <v>1815</v>
      </c>
      <c r="H23" s="857" t="s">
        <v>1816</v>
      </c>
      <c r="I23" s="576" t="s">
        <v>1817</v>
      </c>
      <c r="J23" s="857"/>
      <c r="K23" s="857"/>
      <c r="L23" s="548"/>
      <c r="M23" s="548"/>
      <c r="N23" s="548"/>
    </row>
    <row r="24" spans="1:14" s="575" customFormat="1" ht="36">
      <c r="A24" s="857"/>
      <c r="B24" s="861"/>
      <c r="C24" s="857"/>
      <c r="D24" s="857"/>
      <c r="E24" s="576" t="s">
        <v>1816</v>
      </c>
      <c r="F24" s="576" t="s">
        <v>1818</v>
      </c>
      <c r="G24" s="857"/>
      <c r="H24" s="857"/>
      <c r="I24" s="576" t="s">
        <v>1818</v>
      </c>
      <c r="J24" s="576" t="s">
        <v>1819</v>
      </c>
      <c r="K24" s="576" t="s">
        <v>1813</v>
      </c>
      <c r="L24" s="548"/>
      <c r="M24" s="548"/>
      <c r="N24" s="548"/>
    </row>
    <row r="25" spans="1:14">
      <c r="A25" s="577">
        <v>1</v>
      </c>
      <c r="B25" s="578">
        <v>2</v>
      </c>
      <c r="C25" s="576">
        <v>3</v>
      </c>
      <c r="D25" s="576">
        <v>4</v>
      </c>
      <c r="E25" s="576">
        <v>5</v>
      </c>
      <c r="F25" s="577">
        <v>6</v>
      </c>
      <c r="G25" s="577">
        <v>7</v>
      </c>
      <c r="H25" s="577">
        <v>8</v>
      </c>
      <c r="I25" s="577">
        <v>9</v>
      </c>
      <c r="J25" s="577">
        <v>10</v>
      </c>
      <c r="K25" s="577">
        <v>11</v>
      </c>
    </row>
    <row r="26" spans="1:14" ht="19.149999999999999" customHeight="1">
      <c r="A26" s="858" t="s">
        <v>1858</v>
      </c>
      <c r="B26" s="852"/>
      <c r="C26" s="852"/>
      <c r="D26" s="852"/>
      <c r="E26" s="852"/>
      <c r="F26" s="852"/>
      <c r="G26" s="852"/>
      <c r="H26" s="852"/>
      <c r="I26" s="852"/>
      <c r="J26" s="852"/>
      <c r="K26" s="852"/>
    </row>
    <row r="27" spans="1:14" ht="108.75">
      <c r="A27" s="579" t="s">
        <v>1820</v>
      </c>
      <c r="B27" s="580" t="s">
        <v>1989</v>
      </c>
      <c r="C27" s="581" t="s">
        <v>1990</v>
      </c>
      <c r="D27" s="590" t="s">
        <v>1873</v>
      </c>
      <c r="E27" s="583" t="s">
        <v>1991</v>
      </c>
      <c r="F27" s="584"/>
      <c r="G27" s="584">
        <v>20394</v>
      </c>
      <c r="H27" s="584">
        <v>3105</v>
      </c>
      <c r="I27" s="584"/>
      <c r="J27" s="584">
        <v>46</v>
      </c>
      <c r="K27" s="584">
        <v>46</v>
      </c>
    </row>
    <row r="28" spans="1:14" ht="84.75">
      <c r="A28" s="579" t="s">
        <v>1821</v>
      </c>
      <c r="B28" s="580" t="s">
        <v>1992</v>
      </c>
      <c r="C28" s="581" t="s">
        <v>1993</v>
      </c>
      <c r="D28" s="590" t="s">
        <v>1873</v>
      </c>
      <c r="E28" s="583" t="s">
        <v>1994</v>
      </c>
      <c r="F28" s="583" t="s">
        <v>1995</v>
      </c>
      <c r="G28" s="584">
        <v>3588</v>
      </c>
      <c r="H28" s="584">
        <v>434</v>
      </c>
      <c r="I28" s="583" t="s">
        <v>1996</v>
      </c>
      <c r="J28" s="584">
        <v>6.0374999999999996</v>
      </c>
      <c r="K28" s="584">
        <v>6.04</v>
      </c>
    </row>
    <row r="29" spans="1:14" ht="53.25">
      <c r="A29" s="579" t="s">
        <v>1822</v>
      </c>
      <c r="B29" s="580" t="s">
        <v>1997</v>
      </c>
      <c r="C29" s="581" t="s">
        <v>1998</v>
      </c>
      <c r="D29" s="582">
        <v>2</v>
      </c>
      <c r="E29" s="583">
        <v>1243.1300000000001</v>
      </c>
      <c r="F29" s="584"/>
      <c r="G29" s="584">
        <v>2486</v>
      </c>
      <c r="H29" s="584"/>
      <c r="I29" s="584"/>
      <c r="J29" s="584"/>
      <c r="K29" s="584"/>
    </row>
    <row r="30" spans="1:14">
      <c r="A30" s="859" t="s">
        <v>1829</v>
      </c>
      <c r="B30" s="860"/>
      <c r="C30" s="860"/>
      <c r="D30" s="860"/>
      <c r="E30" s="860"/>
      <c r="F30" s="860"/>
      <c r="G30" s="860"/>
      <c r="H30" s="860"/>
      <c r="I30" s="860"/>
      <c r="J30" s="860"/>
      <c r="K30" s="860"/>
    </row>
    <row r="31" spans="1:14" ht="22.5">
      <c r="A31" s="851" t="s">
        <v>1830</v>
      </c>
      <c r="B31" s="852"/>
      <c r="C31" s="852"/>
      <c r="D31" s="852"/>
      <c r="E31" s="852"/>
      <c r="F31" s="852"/>
      <c r="G31" s="583">
        <v>26468</v>
      </c>
      <c r="H31" s="583">
        <v>3539</v>
      </c>
      <c r="I31" s="583" t="s">
        <v>1996</v>
      </c>
      <c r="J31" s="584"/>
      <c r="K31" s="583">
        <v>52.04</v>
      </c>
    </row>
    <row r="32" spans="1:14">
      <c r="A32" s="851" t="s">
        <v>1831</v>
      </c>
      <c r="B32" s="852"/>
      <c r="C32" s="852"/>
      <c r="D32" s="852"/>
      <c r="E32" s="852"/>
      <c r="F32" s="852"/>
      <c r="G32" s="583">
        <v>4428</v>
      </c>
      <c r="H32" s="584"/>
      <c r="I32" s="584"/>
      <c r="J32" s="584"/>
      <c r="K32" s="584"/>
    </row>
    <row r="33" spans="1:11">
      <c r="A33" s="851" t="s">
        <v>1832</v>
      </c>
      <c r="B33" s="852"/>
      <c r="C33" s="852"/>
      <c r="D33" s="852"/>
      <c r="E33" s="852"/>
      <c r="F33" s="852"/>
      <c r="G33" s="583">
        <v>3465</v>
      </c>
      <c r="H33" s="584"/>
      <c r="I33" s="584"/>
      <c r="J33" s="584"/>
      <c r="K33" s="584"/>
    </row>
    <row r="34" spans="1:11">
      <c r="A34" s="853" t="s">
        <v>1925</v>
      </c>
      <c r="B34" s="852"/>
      <c r="C34" s="852"/>
      <c r="D34" s="852"/>
      <c r="E34" s="852"/>
      <c r="F34" s="852"/>
      <c r="G34" s="584"/>
      <c r="H34" s="584"/>
      <c r="I34" s="584"/>
      <c r="J34" s="584"/>
      <c r="K34" s="584"/>
    </row>
    <row r="35" spans="1:11">
      <c r="A35" s="851" t="s">
        <v>1999</v>
      </c>
      <c r="B35" s="852"/>
      <c r="C35" s="852"/>
      <c r="D35" s="852"/>
      <c r="E35" s="852"/>
      <c r="F35" s="852"/>
      <c r="G35" s="583">
        <v>34361</v>
      </c>
      <c r="H35" s="584"/>
      <c r="I35" s="584"/>
      <c r="J35" s="584"/>
      <c r="K35" s="583">
        <v>52.04</v>
      </c>
    </row>
    <row r="36" spans="1:11">
      <c r="A36" s="851" t="s">
        <v>1833</v>
      </c>
      <c r="B36" s="852"/>
      <c r="C36" s="852"/>
      <c r="D36" s="852"/>
      <c r="E36" s="852"/>
      <c r="F36" s="852"/>
      <c r="G36" s="583">
        <v>34361</v>
      </c>
      <c r="H36" s="584"/>
      <c r="I36" s="584"/>
      <c r="J36" s="584"/>
      <c r="K36" s="583">
        <v>52.04</v>
      </c>
    </row>
    <row r="37" spans="1:11">
      <c r="A37" s="851" t="s">
        <v>1834</v>
      </c>
      <c r="B37" s="852"/>
      <c r="C37" s="852"/>
      <c r="D37" s="852"/>
      <c r="E37" s="852"/>
      <c r="F37" s="852"/>
      <c r="G37" s="584"/>
      <c r="H37" s="584"/>
      <c r="I37" s="584"/>
      <c r="J37" s="584"/>
      <c r="K37" s="584"/>
    </row>
    <row r="38" spans="1:11">
      <c r="A38" s="855" t="s">
        <v>1835</v>
      </c>
      <c r="B38" s="856"/>
      <c r="C38" s="856"/>
      <c r="D38" s="856"/>
      <c r="E38" s="856"/>
      <c r="F38" s="856"/>
      <c r="G38" s="591">
        <v>19983</v>
      </c>
      <c r="H38" s="584"/>
      <c r="I38" s="584"/>
      <c r="J38" s="584"/>
      <c r="K38" s="584"/>
    </row>
    <row r="39" spans="1:11">
      <c r="A39" s="851" t="s">
        <v>1836</v>
      </c>
      <c r="B39" s="852"/>
      <c r="C39" s="852"/>
      <c r="D39" s="852"/>
      <c r="E39" s="852"/>
      <c r="F39" s="852"/>
      <c r="G39" s="583">
        <v>2946</v>
      </c>
      <c r="H39" s="584"/>
      <c r="I39" s="584"/>
      <c r="J39" s="584"/>
      <c r="K39" s="584"/>
    </row>
    <row r="40" spans="1:11">
      <c r="A40" s="851" t="s">
        <v>1837</v>
      </c>
      <c r="B40" s="852"/>
      <c r="C40" s="852"/>
      <c r="D40" s="852"/>
      <c r="E40" s="852"/>
      <c r="F40" s="852"/>
      <c r="G40" s="583">
        <v>3850</v>
      </c>
      <c r="H40" s="584"/>
      <c r="I40" s="584"/>
      <c r="J40" s="584"/>
      <c r="K40" s="584"/>
    </row>
    <row r="41" spans="1:11">
      <c r="A41" s="851" t="s">
        <v>1838</v>
      </c>
      <c r="B41" s="852"/>
      <c r="C41" s="852"/>
      <c r="D41" s="852"/>
      <c r="E41" s="852"/>
      <c r="F41" s="852"/>
      <c r="G41" s="583">
        <v>4428</v>
      </c>
      <c r="H41" s="584"/>
      <c r="I41" s="584"/>
      <c r="J41" s="584"/>
      <c r="K41" s="584"/>
    </row>
    <row r="42" spans="1:11">
      <c r="A42" s="851" t="s">
        <v>1839</v>
      </c>
      <c r="B42" s="852"/>
      <c r="C42" s="852"/>
      <c r="D42" s="852"/>
      <c r="E42" s="852"/>
      <c r="F42" s="852"/>
      <c r="G42" s="583">
        <v>3465</v>
      </c>
      <c r="H42" s="584"/>
      <c r="I42" s="584"/>
      <c r="J42" s="584"/>
      <c r="K42" s="584"/>
    </row>
    <row r="43" spans="1:11">
      <c r="A43" s="851" t="s">
        <v>2000</v>
      </c>
      <c r="B43" s="852"/>
      <c r="C43" s="852"/>
      <c r="D43" s="852"/>
      <c r="E43" s="852"/>
      <c r="F43" s="852"/>
      <c r="G43" s="583">
        <v>1031</v>
      </c>
      <c r="H43" s="584"/>
      <c r="I43" s="584"/>
      <c r="J43" s="584"/>
      <c r="K43" s="584"/>
    </row>
    <row r="44" spans="1:11">
      <c r="A44" s="853" t="s">
        <v>1840</v>
      </c>
      <c r="B44" s="852"/>
      <c r="C44" s="852"/>
      <c r="D44" s="852"/>
      <c r="E44" s="852"/>
      <c r="F44" s="852"/>
      <c r="G44" s="588">
        <v>35392</v>
      </c>
      <c r="H44" s="584"/>
      <c r="I44" s="584"/>
      <c r="J44" s="584"/>
      <c r="K44" s="588">
        <v>52.04</v>
      </c>
    </row>
    <row r="48" spans="1:11">
      <c r="A48" s="854" t="s">
        <v>1841</v>
      </c>
      <c r="B48" s="850"/>
      <c r="C48" s="850"/>
      <c r="D48" s="850"/>
      <c r="E48" s="850"/>
      <c r="F48" s="850"/>
      <c r="G48" s="850"/>
      <c r="H48" s="850"/>
      <c r="I48" s="850"/>
      <c r="J48" s="850"/>
      <c r="K48" s="850"/>
    </row>
    <row r="49" spans="1:11">
      <c r="A49" s="849" t="s">
        <v>1842</v>
      </c>
      <c r="B49" s="850"/>
      <c r="C49" s="850"/>
      <c r="D49" s="850"/>
      <c r="E49" s="850"/>
      <c r="F49" s="850"/>
      <c r="G49" s="850"/>
      <c r="H49" s="850"/>
      <c r="I49" s="850"/>
      <c r="J49" s="850"/>
      <c r="K49" s="850"/>
    </row>
    <row r="51" spans="1:11">
      <c r="A51" s="854" t="s">
        <v>1843</v>
      </c>
      <c r="B51" s="850"/>
      <c r="C51" s="850"/>
      <c r="D51" s="850"/>
      <c r="E51" s="850"/>
      <c r="F51" s="850"/>
      <c r="G51" s="850"/>
      <c r="H51" s="850"/>
      <c r="I51" s="850"/>
      <c r="J51" s="850"/>
      <c r="K51" s="850"/>
    </row>
    <row r="52" spans="1:11">
      <c r="A52" s="849" t="s">
        <v>1842</v>
      </c>
      <c r="B52" s="850"/>
      <c r="C52" s="850"/>
      <c r="D52" s="850"/>
      <c r="E52" s="850"/>
      <c r="F52" s="850"/>
      <c r="G52" s="850"/>
      <c r="H52" s="850"/>
      <c r="I52" s="850"/>
      <c r="J52" s="850"/>
      <c r="K52" s="850"/>
    </row>
  </sheetData>
  <mergeCells count="35">
    <mergeCell ref="D18:E18"/>
    <mergeCell ref="A6:K6"/>
    <mergeCell ref="B12:K12"/>
    <mergeCell ref="B15:K15"/>
    <mergeCell ref="D16:E16"/>
    <mergeCell ref="D17:E17"/>
    <mergeCell ref="A31:F31"/>
    <mergeCell ref="A22:A24"/>
    <mergeCell ref="B22:B24"/>
    <mergeCell ref="C22:C24"/>
    <mergeCell ref="D22:D24"/>
    <mergeCell ref="E22:F22"/>
    <mergeCell ref="J22:K23"/>
    <mergeCell ref="G23:G24"/>
    <mergeCell ref="H23:H24"/>
    <mergeCell ref="A26:K26"/>
    <mergeCell ref="A30:K30"/>
    <mergeCell ref="G22:I22"/>
    <mergeCell ref="A43:F43"/>
    <mergeCell ref="A32:F32"/>
    <mergeCell ref="A33:F33"/>
    <mergeCell ref="A34:F34"/>
    <mergeCell ref="A35:F35"/>
    <mergeCell ref="A36:F36"/>
    <mergeCell ref="A37:F37"/>
    <mergeCell ref="A38:F38"/>
    <mergeCell ref="A39:F39"/>
    <mergeCell ref="A40:F40"/>
    <mergeCell ref="A41:F41"/>
    <mergeCell ref="A42:F42"/>
    <mergeCell ref="A44:F44"/>
    <mergeCell ref="A48:K48"/>
    <mergeCell ref="A49:K49"/>
    <mergeCell ref="A51:K51"/>
    <mergeCell ref="A52:K52"/>
  </mergeCells>
  <pageMargins left="0.23622047244094491" right="0.19685039370078741" top="0.51181102362204722" bottom="0.43307086614173229" header="0.31496062992125984" footer="0.23622047244094491"/>
  <pageSetup paperSize="9" scale="95" fitToHeight="0" orientation="landscape" r:id="rId1"/>
  <headerFooter alignWithMargins="0">
    <oddHeader>&amp;LГРАНД-Смета 2021</oddHeader>
    <oddFooter>&amp;RСтраница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J137"/>
  <sheetViews>
    <sheetView topLeftCell="A90" zoomScale="85" zoomScaleNormal="85" workbookViewId="0"/>
  </sheetViews>
  <sheetFormatPr defaultRowHeight="15"/>
  <cols>
    <col min="1" max="1" width="24.7109375" customWidth="1"/>
    <col min="2" max="10" width="15.28515625" customWidth="1"/>
    <col min="11" max="13" width="15.42578125" customWidth="1"/>
    <col min="14" max="19" width="17" customWidth="1"/>
  </cols>
  <sheetData>
    <row r="1" spans="1:9">
      <c r="A1" s="71" t="s">
        <v>827</v>
      </c>
      <c r="B1" s="71"/>
      <c r="C1" s="71"/>
      <c r="D1" s="71"/>
      <c r="E1" s="71"/>
    </row>
    <row r="2" spans="1:9" ht="45">
      <c r="A2" s="72" t="s">
        <v>659</v>
      </c>
      <c r="B2" s="73" t="s">
        <v>660</v>
      </c>
      <c r="C2" s="74" t="s">
        <v>661</v>
      </c>
      <c r="D2" s="73" t="s">
        <v>660</v>
      </c>
      <c r="E2" s="74" t="s">
        <v>661</v>
      </c>
      <c r="F2" s="73" t="s">
        <v>660</v>
      </c>
      <c r="G2" s="74" t="s">
        <v>661</v>
      </c>
      <c r="H2" s="73" t="s">
        <v>660</v>
      </c>
      <c r="I2" s="74" t="s">
        <v>661</v>
      </c>
    </row>
    <row r="3" spans="1:9">
      <c r="A3" s="75" t="s">
        <v>662</v>
      </c>
      <c r="B3" s="866" t="s">
        <v>663</v>
      </c>
      <c r="C3" s="867"/>
      <c r="D3" s="868" t="s">
        <v>664</v>
      </c>
      <c r="E3" s="869"/>
      <c r="F3" s="868" t="s">
        <v>665</v>
      </c>
      <c r="G3" s="869"/>
      <c r="H3" s="868" t="s">
        <v>666</v>
      </c>
      <c r="I3" s="869"/>
    </row>
    <row r="4" spans="1:9">
      <c r="A4" s="76" t="s">
        <v>667</v>
      </c>
      <c r="B4" s="77" t="s">
        <v>668</v>
      </c>
      <c r="C4" s="77" t="s">
        <v>668</v>
      </c>
      <c r="D4" s="77" t="s">
        <v>668</v>
      </c>
      <c r="E4" s="77" t="s">
        <v>668</v>
      </c>
      <c r="F4" s="77" t="s">
        <v>668</v>
      </c>
      <c r="G4" s="77" t="s">
        <v>668</v>
      </c>
      <c r="H4" s="77" t="s">
        <v>668</v>
      </c>
      <c r="I4" s="77" t="s">
        <v>668</v>
      </c>
    </row>
    <row r="5" spans="1:9">
      <c r="A5" s="78" t="s">
        <v>669</v>
      </c>
      <c r="B5" s="79">
        <v>13.421296296296298</v>
      </c>
      <c r="C5" s="79">
        <v>50.329861111111114</v>
      </c>
      <c r="D5" s="79">
        <v>26.842592592592595</v>
      </c>
      <c r="E5" s="79">
        <v>50.329861111111114</v>
      </c>
      <c r="F5" s="79">
        <v>40.263888888888886</v>
      </c>
      <c r="G5" s="79">
        <v>50.329861111111114</v>
      </c>
      <c r="H5" s="79">
        <v>53.68518518518519</v>
      </c>
      <c r="I5" s="79">
        <v>53.68518518518519</v>
      </c>
    </row>
    <row r="6" spans="1:9">
      <c r="A6" s="78" t="s">
        <v>111</v>
      </c>
      <c r="B6" s="79">
        <v>18.518518518518519</v>
      </c>
      <c r="C6" s="124">
        <v>69.444444444444443</v>
      </c>
      <c r="D6" s="79">
        <v>37.037037037037038</v>
      </c>
      <c r="E6" s="124">
        <v>69.444444444444443</v>
      </c>
      <c r="F6" s="79">
        <v>55.555555555555557</v>
      </c>
      <c r="G6" s="124">
        <v>69.444444444444443</v>
      </c>
      <c r="H6" s="79">
        <v>74.074074074074076</v>
      </c>
      <c r="I6" s="124">
        <v>74.074074074074076</v>
      </c>
    </row>
    <row r="7" spans="1:9">
      <c r="A7" s="78" t="s">
        <v>670</v>
      </c>
      <c r="B7" s="79">
        <v>0.96759259259259256</v>
      </c>
      <c r="C7" s="124">
        <v>3.6284722222222219</v>
      </c>
      <c r="D7" s="79">
        <v>1.9351851851851851</v>
      </c>
      <c r="E7" s="124">
        <v>3.6284722222222219</v>
      </c>
      <c r="F7" s="79">
        <v>2.9027777777777777</v>
      </c>
      <c r="G7" s="124">
        <v>3.6284722222222223</v>
      </c>
      <c r="H7" s="79">
        <v>3.8703703703703702</v>
      </c>
      <c r="I7" s="124">
        <v>3.8703703703703702</v>
      </c>
    </row>
    <row r="8" spans="1:9" ht="33.75">
      <c r="A8" s="78" t="s">
        <v>671</v>
      </c>
      <c r="B8" s="79">
        <v>15.4320987654321</v>
      </c>
      <c r="C8" s="124">
        <v>57.870370370370374</v>
      </c>
      <c r="D8" s="79">
        <v>30.8641975308642</v>
      </c>
      <c r="E8" s="124">
        <v>57.870370370370374</v>
      </c>
      <c r="F8" s="79">
        <v>46.296296296296298</v>
      </c>
      <c r="G8" s="124">
        <v>57.870370370370374</v>
      </c>
      <c r="H8" s="79">
        <v>61.728395061728399</v>
      </c>
      <c r="I8" s="124">
        <v>61.728395061728399</v>
      </c>
    </row>
    <row r="9" spans="1:9">
      <c r="A9" s="82" t="s">
        <v>672</v>
      </c>
      <c r="B9" s="83">
        <v>48.339506172839513</v>
      </c>
      <c r="C9" s="83">
        <v>181.27314814814815</v>
      </c>
      <c r="D9" s="83">
        <v>96.679012345679027</v>
      </c>
      <c r="E9" s="83">
        <v>181.27314814814815</v>
      </c>
      <c r="F9" s="83">
        <v>145.0185185185185</v>
      </c>
      <c r="G9" s="83">
        <v>181.27314814814815</v>
      </c>
      <c r="H9" s="83">
        <v>193.35802469135805</v>
      </c>
      <c r="I9" s="83">
        <v>193.35802469135805</v>
      </c>
    </row>
    <row r="10" spans="1:9">
      <c r="A10" s="76" t="s">
        <v>675</v>
      </c>
      <c r="B10" s="81"/>
      <c r="C10" s="81"/>
      <c r="D10" s="81"/>
      <c r="E10" s="81"/>
      <c r="F10" s="81"/>
      <c r="G10" s="81"/>
      <c r="H10" s="81"/>
      <c r="I10" s="81"/>
    </row>
    <row r="11" spans="1:9">
      <c r="A11" s="78" t="s">
        <v>676</v>
      </c>
      <c r="B11" s="84">
        <v>51.046666666666667</v>
      </c>
      <c r="C11" s="109">
        <v>191.42499999999998</v>
      </c>
      <c r="D11" s="84">
        <v>102.09333333333333</v>
      </c>
      <c r="E11" s="84">
        <v>191.42499999999998</v>
      </c>
      <c r="F11" s="84">
        <v>153.13999999999999</v>
      </c>
      <c r="G11" s="84">
        <v>191.42499999999998</v>
      </c>
      <c r="H11" s="84">
        <v>204.18666666666667</v>
      </c>
      <c r="I11" s="84">
        <v>204.18666666666667</v>
      </c>
    </row>
    <row r="12" spans="1:9">
      <c r="A12" s="78" t="s">
        <v>677</v>
      </c>
      <c r="B12" s="84">
        <v>87.388888888888886</v>
      </c>
      <c r="C12" s="84">
        <v>327.70833333333331</v>
      </c>
      <c r="D12" s="84">
        <v>174.77777777777777</v>
      </c>
      <c r="E12" s="84">
        <v>327.70833333333331</v>
      </c>
      <c r="F12" s="84">
        <v>262.16666666666669</v>
      </c>
      <c r="G12" s="84">
        <v>327.70833333333331</v>
      </c>
      <c r="H12" s="84">
        <v>349.55555555555554</v>
      </c>
      <c r="I12" s="84">
        <v>349.55555555555554</v>
      </c>
    </row>
    <row r="13" spans="1:9">
      <c r="A13" s="78" t="s">
        <v>678</v>
      </c>
      <c r="B13" s="84">
        <v>570.9978666666666</v>
      </c>
      <c r="C13" s="125">
        <v>2141.2419999999997</v>
      </c>
      <c r="D13" s="84">
        <v>722.18133333333321</v>
      </c>
      <c r="E13" s="125">
        <v>1354.09</v>
      </c>
      <c r="F13" s="84">
        <v>969.78986666666651</v>
      </c>
      <c r="G13" s="125">
        <v>1212.2373333333333</v>
      </c>
      <c r="H13" s="84">
        <v>1162.6399999999999</v>
      </c>
      <c r="I13" s="125">
        <v>1162.6399999999999</v>
      </c>
    </row>
    <row r="14" spans="1:9">
      <c r="A14" s="78" t="s">
        <v>679</v>
      </c>
      <c r="B14" s="84">
        <v>139.8636222222222</v>
      </c>
      <c r="C14" s="125">
        <v>524.48858333333328</v>
      </c>
      <c r="D14" s="84">
        <v>157.25044444444444</v>
      </c>
      <c r="E14" s="125">
        <v>294.84458333333333</v>
      </c>
      <c r="F14" s="84">
        <v>181.48206666666664</v>
      </c>
      <c r="G14" s="125">
        <v>226.85258333333331</v>
      </c>
      <c r="H14" s="84">
        <v>198.86888888888885</v>
      </c>
      <c r="I14" s="125">
        <v>198.86888888888885</v>
      </c>
    </row>
    <row r="15" spans="1:9">
      <c r="A15" s="78" t="s">
        <v>680</v>
      </c>
      <c r="B15" s="84">
        <v>29.913888888888888</v>
      </c>
      <c r="C15" s="125">
        <v>112.17708333333333</v>
      </c>
      <c r="D15" s="84">
        <v>59.827777777777776</v>
      </c>
      <c r="E15" s="125">
        <v>112.17708333333333</v>
      </c>
      <c r="F15" s="84">
        <v>89.74166666666666</v>
      </c>
      <c r="G15" s="125">
        <v>112.17708333333333</v>
      </c>
      <c r="H15" s="84">
        <v>119.65555555555555</v>
      </c>
      <c r="I15" s="125">
        <v>119.65555555555555</v>
      </c>
    </row>
    <row r="16" spans="1:9">
      <c r="A16" s="82" t="s">
        <v>681</v>
      </c>
      <c r="B16" s="85">
        <v>879.21093333333317</v>
      </c>
      <c r="C16" s="85">
        <v>3297.0409999999997</v>
      </c>
      <c r="D16" s="85">
        <v>1216.1306666666665</v>
      </c>
      <c r="E16" s="85">
        <v>2280.2450000000003</v>
      </c>
      <c r="F16" s="85">
        <v>1656.3202666666664</v>
      </c>
      <c r="G16" s="85">
        <v>2070.4003333333335</v>
      </c>
      <c r="H16" s="85">
        <v>2034.9066666666665</v>
      </c>
      <c r="I16" s="85">
        <v>2034.9066666666665</v>
      </c>
    </row>
    <row r="17" spans="1:9">
      <c r="A17" s="75" t="s">
        <v>682</v>
      </c>
      <c r="B17" s="86">
        <v>927.55043950617267</v>
      </c>
      <c r="C17" s="86">
        <v>3478.314148148148</v>
      </c>
      <c r="D17" s="86">
        <v>1312.8096790123454</v>
      </c>
      <c r="E17" s="86">
        <v>2461.5181481481486</v>
      </c>
      <c r="F17" s="86">
        <v>1801.3387851851849</v>
      </c>
      <c r="G17" s="86">
        <v>2251.6734814814818</v>
      </c>
      <c r="H17" s="86">
        <v>2228.2646913580247</v>
      </c>
      <c r="I17" s="86">
        <v>2228.2646913580247</v>
      </c>
    </row>
    <row r="18" spans="1:9" ht="15.75" thickBot="1">
      <c r="A18" s="93"/>
      <c r="B18" s="99"/>
      <c r="C18" s="99"/>
      <c r="D18" s="99"/>
      <c r="E18" s="99"/>
      <c r="F18" s="99"/>
      <c r="G18" s="99"/>
      <c r="H18" s="99"/>
      <c r="I18" s="99"/>
    </row>
    <row r="19" spans="1:9" ht="12" customHeight="1" thickBot="1">
      <c r="A19" s="126" t="s">
        <v>111</v>
      </c>
      <c r="B19" s="127"/>
      <c r="C19" s="128">
        <f>C6+C14</f>
        <v>593.93302777777774</v>
      </c>
      <c r="D19" s="127"/>
      <c r="E19" s="129">
        <f>E6+E14</f>
        <v>364.28902777777779</v>
      </c>
      <c r="F19" s="130"/>
      <c r="G19" s="129">
        <f>G6+G14</f>
        <v>296.29702777777777</v>
      </c>
      <c r="H19" s="130"/>
      <c r="I19" s="129">
        <f>I6+I14</f>
        <v>272.94296296296295</v>
      </c>
    </row>
    <row r="20" spans="1:9" ht="12" customHeight="1" thickBot="1">
      <c r="A20" s="126" t="s">
        <v>673</v>
      </c>
      <c r="B20" s="127"/>
      <c r="C20" s="128">
        <f>C7+C8+C13+C15</f>
        <v>2314.9179259259258</v>
      </c>
      <c r="D20" s="127"/>
      <c r="E20" s="129">
        <f>E7+E8+E13+E15</f>
        <v>1527.7659259259258</v>
      </c>
      <c r="F20" s="130"/>
      <c r="G20" s="129">
        <f>G7+G8+G13+G15</f>
        <v>1385.9132592592591</v>
      </c>
      <c r="H20" s="130"/>
      <c r="I20" s="129">
        <f>I7+I8+I13+I15</f>
        <v>1347.8943209876543</v>
      </c>
    </row>
    <row r="21" spans="1:9" ht="12" customHeight="1" thickBot="1">
      <c r="A21" s="126" t="s">
        <v>110</v>
      </c>
      <c r="B21" s="127"/>
      <c r="C21" s="131">
        <f>C19+C20</f>
        <v>2908.8509537037035</v>
      </c>
      <c r="D21" s="127"/>
      <c r="E21" s="132">
        <f>E19+E20</f>
        <v>1892.0549537037036</v>
      </c>
      <c r="F21" s="130"/>
      <c r="G21" s="132">
        <f>G19+G20</f>
        <v>1682.2102870370368</v>
      </c>
      <c r="H21" s="130"/>
      <c r="I21" s="132">
        <f>I19+I20</f>
        <v>1620.8372839506173</v>
      </c>
    </row>
    <row r="22" spans="1:9" ht="12" customHeight="1">
      <c r="A22" s="93"/>
      <c r="B22" s="99"/>
      <c r="C22" s="133"/>
      <c r="D22" s="99"/>
      <c r="E22" s="133"/>
      <c r="F22" s="99"/>
      <c r="G22" s="133"/>
      <c r="H22" s="99"/>
      <c r="I22" s="133"/>
    </row>
    <row r="23" spans="1:9">
      <c r="A23" s="89"/>
      <c r="B23" s="87"/>
      <c r="C23" s="89"/>
      <c r="D23" s="88"/>
      <c r="E23" s="88"/>
    </row>
    <row r="24" spans="1:9">
      <c r="A24" s="71" t="s">
        <v>828</v>
      </c>
      <c r="B24" s="71"/>
      <c r="C24" s="71"/>
      <c r="D24" s="71"/>
      <c r="E24" s="71"/>
    </row>
    <row r="25" spans="1:9" ht="45">
      <c r="A25" s="72" t="s">
        <v>686</v>
      </c>
      <c r="B25" s="73" t="s">
        <v>660</v>
      </c>
      <c r="C25" s="74" t="s">
        <v>661</v>
      </c>
      <c r="D25" s="73" t="s">
        <v>660</v>
      </c>
      <c r="E25" s="74" t="s">
        <v>661</v>
      </c>
    </row>
    <row r="26" spans="1:9">
      <c r="A26" s="75" t="s">
        <v>662</v>
      </c>
      <c r="B26" s="866" t="s">
        <v>684</v>
      </c>
      <c r="C26" s="872"/>
      <c r="D26" s="868" t="s">
        <v>687</v>
      </c>
      <c r="E26" s="869"/>
    </row>
    <row r="27" spans="1:9">
      <c r="A27" s="76" t="s">
        <v>667</v>
      </c>
      <c r="B27" s="77" t="s">
        <v>668</v>
      </c>
      <c r="C27" s="94" t="s">
        <v>668</v>
      </c>
      <c r="D27" s="77" t="s">
        <v>668</v>
      </c>
      <c r="E27" s="94" t="s">
        <v>668</v>
      </c>
    </row>
    <row r="28" spans="1:9">
      <c r="A28" s="78" t="s">
        <v>669</v>
      </c>
      <c r="B28" s="79">
        <v>97.863618827160494</v>
      </c>
      <c r="C28" s="79">
        <v>117.43634259259261</v>
      </c>
      <c r="D28" s="79">
        <v>97.863618827160494</v>
      </c>
      <c r="E28" s="79">
        <v>92.271412037037024</v>
      </c>
    </row>
    <row r="29" spans="1:9">
      <c r="A29" s="78" t="s">
        <v>111</v>
      </c>
      <c r="B29" s="79">
        <v>135.03086419753086</v>
      </c>
      <c r="C29" s="125">
        <v>162.03703703703704</v>
      </c>
      <c r="D29" s="79">
        <v>135.03086419753086</v>
      </c>
      <c r="E29" s="125">
        <v>127.31481481481482</v>
      </c>
    </row>
    <row r="30" spans="1:9">
      <c r="A30" s="78" t="s">
        <v>670</v>
      </c>
      <c r="B30" s="79">
        <v>7.0553626543209873</v>
      </c>
      <c r="C30" s="125">
        <v>8.4664351851851851</v>
      </c>
      <c r="D30" s="79">
        <v>7.0553626543209873</v>
      </c>
      <c r="E30" s="125">
        <v>6.6521990740740735</v>
      </c>
    </row>
    <row r="31" spans="1:9" ht="33.75">
      <c r="A31" s="78" t="s">
        <v>671</v>
      </c>
      <c r="B31" s="79">
        <v>112.52572016460907</v>
      </c>
      <c r="C31" s="125">
        <v>135.03086419753086</v>
      </c>
      <c r="D31" s="79">
        <v>112.52572016460907</v>
      </c>
      <c r="E31" s="125">
        <v>106.09567901234568</v>
      </c>
    </row>
    <row r="32" spans="1:9">
      <c r="A32" s="82" t="s">
        <v>672</v>
      </c>
      <c r="B32" s="83">
        <v>352.47556584362138</v>
      </c>
      <c r="C32" s="85">
        <v>422.97067901234573</v>
      </c>
      <c r="D32" s="83">
        <v>352.47556584362138</v>
      </c>
      <c r="E32" s="85">
        <v>332.33410493827159</v>
      </c>
    </row>
    <row r="33" spans="1:9">
      <c r="A33" s="76" t="s">
        <v>675</v>
      </c>
      <c r="B33" s="95"/>
      <c r="C33" s="92"/>
      <c r="D33" s="95"/>
      <c r="E33" s="92"/>
    </row>
    <row r="34" spans="1:9">
      <c r="A34" s="78" t="s">
        <v>676</v>
      </c>
      <c r="B34" s="79">
        <v>372.21527777777777</v>
      </c>
      <c r="C34" s="84">
        <v>446.6583333333333</v>
      </c>
      <c r="D34" s="79">
        <v>372.21527777777777</v>
      </c>
      <c r="E34" s="84">
        <v>350.94583333333327</v>
      </c>
    </row>
    <row r="35" spans="1:9">
      <c r="A35" s="78" t="s">
        <v>677</v>
      </c>
      <c r="B35" s="96">
        <v>318.60532407407408</v>
      </c>
      <c r="C35" s="97">
        <v>382.32638888888886</v>
      </c>
      <c r="D35" s="96">
        <v>473.35648148148147</v>
      </c>
      <c r="E35" s="97">
        <v>436.9444444444444</v>
      </c>
    </row>
    <row r="36" spans="1:9">
      <c r="A36" s="78" t="s">
        <v>678</v>
      </c>
      <c r="B36" s="79">
        <v>855.5403111111109</v>
      </c>
      <c r="C36" s="125">
        <v>1129.9558666666665</v>
      </c>
      <c r="D36" s="79">
        <v>1222.2004444444444</v>
      </c>
      <c r="E36" s="125">
        <v>1088.2893333333332</v>
      </c>
    </row>
    <row r="37" spans="1:9">
      <c r="A37" s="78" t="s">
        <v>679</v>
      </c>
      <c r="B37" s="79">
        <v>205.59696759259259</v>
      </c>
      <c r="C37" s="125">
        <v>264.73513888888891</v>
      </c>
      <c r="D37" s="79">
        <v>239.65613425925926</v>
      </c>
      <c r="E37" s="125">
        <v>215.5434027777778</v>
      </c>
    </row>
    <row r="38" spans="1:9">
      <c r="A38" s="78" t="s">
        <v>680</v>
      </c>
      <c r="B38" s="79">
        <v>218.1221064814815</v>
      </c>
      <c r="C38" s="125">
        <v>261.74652777777777</v>
      </c>
      <c r="D38" s="79">
        <v>218.1221064814815</v>
      </c>
      <c r="E38" s="125">
        <v>205.65798611111111</v>
      </c>
    </row>
    <row r="39" spans="1:9">
      <c r="A39" s="82" t="s">
        <v>681</v>
      </c>
      <c r="B39" s="83">
        <v>1970.0799870370367</v>
      </c>
      <c r="C39" s="85">
        <v>2485.4222555555552</v>
      </c>
      <c r="D39" s="83">
        <v>2525.5504444444446</v>
      </c>
      <c r="E39" s="85">
        <v>2297.3809999999999</v>
      </c>
    </row>
    <row r="40" spans="1:9">
      <c r="A40" s="75" t="s">
        <v>682</v>
      </c>
      <c r="B40" s="80">
        <v>2322.5555528806581</v>
      </c>
      <c r="C40" s="86">
        <v>2908.3929345679007</v>
      </c>
      <c r="D40" s="80">
        <v>2878.0260102880661</v>
      </c>
      <c r="E40" s="86">
        <v>2629.7151049382715</v>
      </c>
    </row>
    <row r="41" spans="1:9" ht="15.75" thickBot="1">
      <c r="A41" s="93"/>
      <c r="B41" s="98"/>
      <c r="C41" s="99"/>
      <c r="D41" s="98"/>
      <c r="E41" s="99"/>
    </row>
    <row r="42" spans="1:9" ht="15.75" thickBot="1">
      <c r="A42" s="126" t="s">
        <v>111</v>
      </c>
      <c r="B42" s="134"/>
      <c r="C42" s="128">
        <f>C29+C37</f>
        <v>426.77217592592592</v>
      </c>
      <c r="D42" s="134"/>
      <c r="E42" s="128">
        <f>E29+E37</f>
        <v>342.85821759259261</v>
      </c>
    </row>
    <row r="43" spans="1:9" ht="15.75" thickBot="1">
      <c r="A43" s="126" t="s">
        <v>673</v>
      </c>
      <c r="B43" s="134"/>
      <c r="C43" s="128">
        <f>C30+C31+C36+C38</f>
        <v>1535.1996938271604</v>
      </c>
      <c r="D43" s="134"/>
      <c r="E43" s="128">
        <f>E30+E31+E36+E38</f>
        <v>1406.6951975308641</v>
      </c>
    </row>
    <row r="44" spans="1:9" ht="15.75" thickBot="1">
      <c r="A44" s="126" t="s">
        <v>110</v>
      </c>
      <c r="B44" s="134"/>
      <c r="C44" s="131">
        <f>C42+C43</f>
        <v>1961.9718697530864</v>
      </c>
      <c r="D44" s="134"/>
      <c r="E44" s="131">
        <f>E42+E43</f>
        <v>1749.5534151234567</v>
      </c>
    </row>
    <row r="45" spans="1:9">
      <c r="A45" s="93"/>
      <c r="B45" s="98"/>
      <c r="C45" s="133"/>
      <c r="D45" s="98"/>
      <c r="E45" s="133"/>
    </row>
    <row r="46" spans="1:9">
      <c r="A46" s="88"/>
      <c r="B46" s="91"/>
      <c r="C46" s="3"/>
      <c r="D46" s="91"/>
      <c r="E46" s="91"/>
    </row>
    <row r="47" spans="1:9" hidden="1">
      <c r="A47" s="100" t="s">
        <v>829</v>
      </c>
      <c r="B47" s="3"/>
      <c r="C47" s="873" t="s">
        <v>688</v>
      </c>
      <c r="D47" s="873"/>
      <c r="E47" s="873"/>
      <c r="F47" s="874" t="s">
        <v>689</v>
      </c>
      <c r="G47" s="874"/>
      <c r="H47" s="874"/>
      <c r="I47" s="135"/>
    </row>
    <row r="48" spans="1:9" ht="56.25" hidden="1">
      <c r="A48" s="72" t="s">
        <v>690</v>
      </c>
      <c r="B48" s="74" t="s">
        <v>691</v>
      </c>
      <c r="C48" s="101" t="s">
        <v>692</v>
      </c>
      <c r="D48" s="74" t="s">
        <v>692</v>
      </c>
      <c r="E48" s="101" t="s">
        <v>692</v>
      </c>
      <c r="F48" s="101" t="s">
        <v>692</v>
      </c>
      <c r="G48" s="74" t="s">
        <v>692</v>
      </c>
      <c r="H48" s="101" t="s">
        <v>692</v>
      </c>
      <c r="I48" s="135"/>
    </row>
    <row r="49" spans="1:9" hidden="1">
      <c r="A49" s="75" t="s">
        <v>662</v>
      </c>
      <c r="B49" s="102"/>
      <c r="C49" s="102" t="s">
        <v>693</v>
      </c>
      <c r="D49" s="102" t="s">
        <v>694</v>
      </c>
      <c r="E49" s="102" t="s">
        <v>695</v>
      </c>
      <c r="F49" s="102" t="s">
        <v>693</v>
      </c>
      <c r="G49" s="102" t="s">
        <v>694</v>
      </c>
      <c r="H49" s="102" t="s">
        <v>695</v>
      </c>
      <c r="I49" s="135"/>
    </row>
    <row r="50" spans="1:9" hidden="1">
      <c r="A50" s="76" t="s">
        <v>675</v>
      </c>
      <c r="B50" s="77" t="s">
        <v>668</v>
      </c>
      <c r="C50" s="77" t="s">
        <v>668</v>
      </c>
      <c r="D50" s="77" t="s">
        <v>668</v>
      </c>
      <c r="E50" s="77" t="s">
        <v>668</v>
      </c>
      <c r="F50" s="77" t="s">
        <v>668</v>
      </c>
      <c r="G50" s="77" t="s">
        <v>668</v>
      </c>
      <c r="H50" s="77" t="s">
        <v>668</v>
      </c>
      <c r="I50" s="135"/>
    </row>
    <row r="51" spans="1:9" hidden="1">
      <c r="A51" s="78" t="s">
        <v>676</v>
      </c>
      <c r="B51" s="79">
        <f>'[2]FTTB (Модернизация)'!P20</f>
        <v>0</v>
      </c>
      <c r="C51" s="79">
        <f>'[2]FTTB (Модернизация)'!U20</f>
        <v>66.421875</v>
      </c>
      <c r="D51" s="79">
        <f>'[2]FTTB (Модернизация)'!Z20</f>
        <v>66.421875</v>
      </c>
      <c r="E51" s="79">
        <f>'[2]FTTB (Модернизация)'!AE20</f>
        <v>66.421875</v>
      </c>
      <c r="F51" s="79">
        <f>'[2]FTTB (Модернизация)'!AJ20</f>
        <v>66.421875</v>
      </c>
      <c r="G51" s="79">
        <f>'[2]FTTB (Модернизация)'!AO20</f>
        <v>66.421875</v>
      </c>
      <c r="H51" s="79">
        <f>'[2]FTTB (Модернизация)'!AT20</f>
        <v>66.421875</v>
      </c>
      <c r="I51" s="135"/>
    </row>
    <row r="52" spans="1:9" hidden="1">
      <c r="A52" s="78" t="s">
        <v>677</v>
      </c>
      <c r="B52" s="79">
        <f>'[2]FTTB (Модернизация)'!P21</f>
        <v>297.91666666666669</v>
      </c>
      <c r="C52" s="79">
        <f>'[2]FTTB (Модернизация)'!U21</f>
        <v>297.91666666666669</v>
      </c>
      <c r="D52" s="79">
        <f>'[2]FTTB (Модернизация)'!Z21</f>
        <v>297.91666666666669</v>
      </c>
      <c r="E52" s="79">
        <f>'[2]FTTB (Модернизация)'!AE21</f>
        <v>297.91666666666669</v>
      </c>
      <c r="F52" s="79">
        <f>'[2]FTTB (Модернизация)'!AJ21</f>
        <v>297.91666666666669</v>
      </c>
      <c r="G52" s="79">
        <f>'[2]FTTB (Модернизация)'!AO21</f>
        <v>297.91666666666669</v>
      </c>
      <c r="H52" s="79">
        <f>'[2]FTTB (Модернизация)'!AT21</f>
        <v>297.91666666666669</v>
      </c>
      <c r="I52" s="135"/>
    </row>
    <row r="53" spans="1:9" hidden="1">
      <c r="A53" s="78" t="s">
        <v>678</v>
      </c>
      <c r="B53" s="79">
        <f>'[2]FTTB (Модернизация)'!P22</f>
        <v>0</v>
      </c>
      <c r="C53" s="79">
        <f>'[2]FTTB (Модернизация)'!U22</f>
        <v>2228.550675</v>
      </c>
      <c r="D53" s="79">
        <f>'[2]FTTB (Модернизация)'!Z22</f>
        <v>2485.6911375000004</v>
      </c>
      <c r="E53" s="79">
        <f>'[2]FTTB (Модернизация)'!AE22</f>
        <v>2228.550675</v>
      </c>
      <c r="F53" s="79">
        <f>'[2]FTTB (Модернизация)'!AJ22</f>
        <v>3027.17805</v>
      </c>
      <c r="G53" s="79">
        <f>'[2]FTTB (Модернизация)'!AO22</f>
        <v>3614.0082750000001</v>
      </c>
      <c r="H53" s="79">
        <f>'[2]FTTB (Модернизация)'!AT22</f>
        <v>3240.1453500000002</v>
      </c>
      <c r="I53" s="135"/>
    </row>
    <row r="54" spans="1:9" hidden="1">
      <c r="A54" s="78" t="s">
        <v>696</v>
      </c>
      <c r="B54" s="79">
        <f>'[2]FTTB (Модернизация)'!P23</f>
        <v>2.75</v>
      </c>
      <c r="C54" s="79">
        <f>'[2]FTTB (Модернизация)'!U23</f>
        <v>365.52550833333339</v>
      </c>
      <c r="D54" s="79">
        <f>'[2]FTTB (Модернизация)'!Z23</f>
        <v>407.38422083333347</v>
      </c>
      <c r="E54" s="79">
        <f>'[2]FTTB (Модернизация)'!AE23</f>
        <v>365.52550833333339</v>
      </c>
      <c r="F54" s="79">
        <f>'[2]FTTB (Модернизация)'!AJ23</f>
        <v>530.19835000000012</v>
      </c>
      <c r="G54" s="79">
        <f>'[2]FTTB (Модернизация)'!AO23</f>
        <v>591.05777500000011</v>
      </c>
      <c r="H54" s="79">
        <f>'[2]FTTB (Модернизация)'!AT23</f>
        <v>530.19835000000012</v>
      </c>
      <c r="I54" s="135"/>
    </row>
    <row r="55" spans="1:9" hidden="1">
      <c r="A55" s="78" t="s">
        <v>637</v>
      </c>
      <c r="B55" s="79">
        <f>'[2]FTTB (Модернизация)'!P24</f>
        <v>25</v>
      </c>
      <c r="C55" s="79">
        <f>'[2]FTTB (Модернизация)'!U24</f>
        <v>25</v>
      </c>
      <c r="D55" s="79">
        <f>'[2]FTTB (Модернизация)'!Z24</f>
        <v>25</v>
      </c>
      <c r="E55" s="79">
        <f>'[2]FTTB (Модернизация)'!AE24</f>
        <v>25</v>
      </c>
      <c r="F55" s="79">
        <f>'[2]FTTB (Модернизация)'!AJ24</f>
        <v>25</v>
      </c>
      <c r="G55" s="79">
        <f>'[2]FTTB (Модернизация)'!AO24</f>
        <v>25</v>
      </c>
      <c r="H55" s="79">
        <f>'[2]FTTB (Модернизация)'!AT24</f>
        <v>25</v>
      </c>
      <c r="I55" s="135"/>
    </row>
    <row r="56" spans="1:9" hidden="1">
      <c r="A56" s="75" t="s">
        <v>697</v>
      </c>
      <c r="B56" s="83">
        <f>'[2]FTTB (Модернизация)'!P25</f>
        <v>325.66666666666669</v>
      </c>
      <c r="C56" s="83">
        <f>'[2]FTTB (Модернизация)'!U25</f>
        <v>2983.4147249999996</v>
      </c>
      <c r="D56" s="83">
        <f>'[2]FTTB (Модернизация)'!Z25</f>
        <v>3282.4139000000005</v>
      </c>
      <c r="E56" s="83">
        <f>'[2]FTTB (Модернизация)'!AE25</f>
        <v>2983.4147249999996</v>
      </c>
      <c r="F56" s="83">
        <f>'[2]FTTB (Модернизация)'!AJ25</f>
        <v>3946.7149416666666</v>
      </c>
      <c r="G56" s="83">
        <f>'[2]FTTB (Модернизация)'!AO25</f>
        <v>4594.4045916666664</v>
      </c>
      <c r="H56" s="83">
        <f>'[2]FTTB (Модернизация)'!AT25</f>
        <v>4159.6822416666673</v>
      </c>
      <c r="I56" s="135"/>
    </row>
    <row r="57" spans="1:9">
      <c r="A57" s="88"/>
      <c r="B57" s="91"/>
      <c r="C57" s="875"/>
      <c r="D57" s="875"/>
      <c r="E57" s="91"/>
    </row>
    <row r="58" spans="1:9">
      <c r="A58" s="103" t="s">
        <v>830</v>
      </c>
      <c r="B58" s="136"/>
      <c r="C58" s="136"/>
      <c r="D58" s="136"/>
      <c r="E58" s="91"/>
    </row>
    <row r="59" spans="1:9" ht="56.25">
      <c r="A59" s="75" t="s">
        <v>698</v>
      </c>
      <c r="B59" s="101" t="s">
        <v>699</v>
      </c>
      <c r="C59" s="104" t="s">
        <v>700</v>
      </c>
      <c r="D59" s="101" t="s">
        <v>699</v>
      </c>
      <c r="E59" s="104" t="s">
        <v>700</v>
      </c>
      <c r="F59" s="73" t="s">
        <v>701</v>
      </c>
      <c r="G59" s="137" t="s">
        <v>702</v>
      </c>
      <c r="H59" s="73" t="s">
        <v>701</v>
      </c>
      <c r="I59" s="137" t="s">
        <v>702</v>
      </c>
    </row>
    <row r="60" spans="1:9">
      <c r="A60" s="75" t="s">
        <v>662</v>
      </c>
      <c r="B60" s="870">
        <v>0.5</v>
      </c>
      <c r="C60" s="876"/>
      <c r="D60" s="870">
        <v>1</v>
      </c>
      <c r="E60" s="876"/>
      <c r="F60" s="870">
        <v>0.5</v>
      </c>
      <c r="G60" s="876"/>
      <c r="H60" s="870">
        <v>1</v>
      </c>
      <c r="I60" s="871"/>
    </row>
    <row r="61" spans="1:9">
      <c r="A61" s="76" t="s">
        <v>667</v>
      </c>
      <c r="B61" s="106" t="s">
        <v>668</v>
      </c>
      <c r="C61" s="106" t="s">
        <v>668</v>
      </c>
      <c r="D61" s="106" t="s">
        <v>668</v>
      </c>
      <c r="E61" s="106" t="s">
        <v>668</v>
      </c>
      <c r="F61" s="106" t="s">
        <v>668</v>
      </c>
      <c r="G61" s="106" t="s">
        <v>668</v>
      </c>
      <c r="H61" s="106" t="s">
        <v>668</v>
      </c>
      <c r="I61" s="106" t="s">
        <v>668</v>
      </c>
    </row>
    <row r="62" spans="1:9">
      <c r="A62" s="78" t="s">
        <v>703</v>
      </c>
      <c r="B62" s="79">
        <v>277.24319097222218</v>
      </c>
      <c r="C62" s="79">
        <v>1386.215954861111</v>
      </c>
      <c r="D62" s="79">
        <v>554.48638194444436</v>
      </c>
      <c r="E62" s="79">
        <v>2772.4319097222219</v>
      </c>
      <c r="F62" s="79">
        <v>577.58998119212958</v>
      </c>
      <c r="G62" s="79">
        <v>1584.2468055555555</v>
      </c>
      <c r="H62" s="79">
        <v>1155.1799623842592</v>
      </c>
      <c r="I62" s="79">
        <v>3168.493611111111</v>
      </c>
    </row>
    <row r="63" spans="1:9">
      <c r="A63" s="78" t="s">
        <v>111</v>
      </c>
      <c r="B63" s="79">
        <v>8.6805555555555554</v>
      </c>
      <c r="C63" s="124">
        <v>43.402777777777779</v>
      </c>
      <c r="D63" s="79">
        <v>17.361111111111111</v>
      </c>
      <c r="E63" s="79">
        <v>86.805555555555557</v>
      </c>
      <c r="F63" s="79">
        <v>25.318287037037038</v>
      </c>
      <c r="G63" s="84">
        <v>69.444444444444443</v>
      </c>
      <c r="H63" s="79">
        <v>50.636574074074076</v>
      </c>
      <c r="I63" s="79">
        <v>138.88888888888889</v>
      </c>
    </row>
    <row r="64" spans="1:9">
      <c r="A64" s="78" t="s">
        <v>670</v>
      </c>
      <c r="B64" s="79">
        <v>13.30078125</v>
      </c>
      <c r="C64" s="124">
        <v>66.50390625</v>
      </c>
      <c r="D64" s="79">
        <v>26.6015625</v>
      </c>
      <c r="E64" s="79">
        <v>133.0078125</v>
      </c>
      <c r="F64" s="79">
        <v>38.7939453125</v>
      </c>
      <c r="G64" s="84">
        <v>106.40625</v>
      </c>
      <c r="H64" s="79">
        <v>77.587890625</v>
      </c>
      <c r="I64" s="79">
        <v>212.8125</v>
      </c>
    </row>
    <row r="65" spans="1:10" ht="33.75">
      <c r="A65" s="78" t="s">
        <v>704</v>
      </c>
      <c r="B65" s="79">
        <v>7.5954861111111107</v>
      </c>
      <c r="C65" s="124">
        <v>37.977430555555557</v>
      </c>
      <c r="D65" s="79">
        <v>15.190972222222221</v>
      </c>
      <c r="E65" s="79">
        <v>75.954861111111114</v>
      </c>
      <c r="F65" s="79">
        <v>22.153501157407408</v>
      </c>
      <c r="G65" s="84">
        <v>60.763888888888886</v>
      </c>
      <c r="H65" s="79">
        <v>44.307002314814817</v>
      </c>
      <c r="I65" s="79">
        <v>121.52777777777777</v>
      </c>
    </row>
    <row r="66" spans="1:10">
      <c r="A66" s="82" t="s">
        <v>672</v>
      </c>
      <c r="B66" s="83">
        <v>306.82001388888881</v>
      </c>
      <c r="C66" s="83">
        <v>1534.1000694444444</v>
      </c>
      <c r="D66" s="83">
        <v>613.64002777777762</v>
      </c>
      <c r="E66" s="83">
        <v>3068.2001388888889</v>
      </c>
      <c r="F66" s="83">
        <v>663.85571469907404</v>
      </c>
      <c r="G66" s="85">
        <v>1820.8613888888888</v>
      </c>
      <c r="H66" s="83">
        <v>1327.7114293981481</v>
      </c>
      <c r="I66" s="83">
        <v>3641.7227777777775</v>
      </c>
    </row>
    <row r="67" spans="1:10">
      <c r="A67" s="76" t="s">
        <v>705</v>
      </c>
      <c r="B67" s="107"/>
      <c r="C67" s="107"/>
      <c r="D67" s="107"/>
      <c r="E67" s="107"/>
      <c r="F67" s="107"/>
      <c r="G67" s="138"/>
      <c r="H67" s="107"/>
      <c r="I67" s="107"/>
    </row>
    <row r="68" spans="1:10">
      <c r="A68" s="78" t="s">
        <v>674</v>
      </c>
      <c r="B68" s="79">
        <v>33.479999999999997</v>
      </c>
      <c r="C68" s="124">
        <v>167.39999999999998</v>
      </c>
      <c r="D68" s="79">
        <v>33.479999999999997</v>
      </c>
      <c r="E68" s="79">
        <v>167.39999999999998</v>
      </c>
      <c r="F68" s="79">
        <v>73.796296296296291</v>
      </c>
      <c r="G68" s="79">
        <v>205.55555555555554</v>
      </c>
      <c r="H68" s="79">
        <v>73.796296296296291</v>
      </c>
      <c r="I68" s="79">
        <v>205.55555555555554</v>
      </c>
    </row>
    <row r="69" spans="1:10">
      <c r="A69" s="78" t="s">
        <v>706</v>
      </c>
      <c r="B69" s="79">
        <v>62</v>
      </c>
      <c r="C69" s="139">
        <v>310</v>
      </c>
      <c r="D69" s="79">
        <v>62</v>
      </c>
      <c r="E69" s="139">
        <v>310</v>
      </c>
      <c r="F69" s="79">
        <v>55.972222222222221</v>
      </c>
      <c r="G69" s="139">
        <v>155</v>
      </c>
      <c r="H69" s="79">
        <v>55.972222222222221</v>
      </c>
      <c r="I69" s="139">
        <v>155</v>
      </c>
      <c r="J69" s="16"/>
    </row>
    <row r="70" spans="1:10">
      <c r="A70" s="140" t="s">
        <v>707</v>
      </c>
      <c r="B70" s="79">
        <v>19.333333333333332</v>
      </c>
      <c r="C70" s="79">
        <v>96.666666666666671</v>
      </c>
      <c r="D70" s="79">
        <v>38.666666666666664</v>
      </c>
      <c r="E70" s="79">
        <v>193.33333333333334</v>
      </c>
      <c r="F70" s="79">
        <v>37.013888888888886</v>
      </c>
      <c r="G70" s="79">
        <v>102.5</v>
      </c>
      <c r="H70" s="79">
        <v>56.944444444444436</v>
      </c>
      <c r="I70" s="79">
        <v>170.83333333333334</v>
      </c>
    </row>
    <row r="71" spans="1:10">
      <c r="A71" s="78" t="s">
        <v>708</v>
      </c>
      <c r="B71" s="79">
        <v>185.51000000000002</v>
      </c>
      <c r="C71" s="124">
        <v>927.55000000000007</v>
      </c>
      <c r="D71" s="79">
        <v>185.51000000000002</v>
      </c>
      <c r="E71" s="79">
        <v>927.55000000000007</v>
      </c>
      <c r="F71" s="79">
        <v>112.72309027777779</v>
      </c>
      <c r="G71" s="79">
        <v>309.18333333333334</v>
      </c>
      <c r="H71" s="79">
        <v>112.72309027777779</v>
      </c>
      <c r="I71" s="79">
        <v>309.18333333333334</v>
      </c>
    </row>
    <row r="72" spans="1:10">
      <c r="A72" s="78" t="s">
        <v>111</v>
      </c>
      <c r="B72" s="79">
        <v>104.1</v>
      </c>
      <c r="C72" s="124">
        <v>520.5</v>
      </c>
      <c r="D72" s="79">
        <v>104.1</v>
      </c>
      <c r="E72" s="79">
        <v>520.5</v>
      </c>
      <c r="F72" s="79">
        <v>171.46990740740739</v>
      </c>
      <c r="G72" s="79">
        <v>492.63888888888886</v>
      </c>
      <c r="H72" s="79">
        <v>171.46990740740739</v>
      </c>
      <c r="I72" s="79">
        <v>492.63888888888886</v>
      </c>
    </row>
    <row r="73" spans="1:10">
      <c r="A73" s="78" t="s">
        <v>637</v>
      </c>
      <c r="B73" s="79">
        <v>363.11082222222217</v>
      </c>
      <c r="C73" s="124">
        <v>1815.5541111111108</v>
      </c>
      <c r="D73" s="79">
        <v>363.11082222222217</v>
      </c>
      <c r="E73" s="79">
        <v>1815.5541111111108</v>
      </c>
      <c r="F73" s="96">
        <v>1377.5087037037038</v>
      </c>
      <c r="G73" s="79">
        <v>3798.8111111111107</v>
      </c>
      <c r="H73" s="79">
        <v>1377.5087037037038</v>
      </c>
      <c r="I73" s="79">
        <v>3798.8111111111107</v>
      </c>
    </row>
    <row r="74" spans="1:10">
      <c r="A74" s="82" t="s">
        <v>709</v>
      </c>
      <c r="B74" s="83">
        <v>767.53415555555546</v>
      </c>
      <c r="C74" s="83">
        <v>3837.6707777777774</v>
      </c>
      <c r="D74" s="83">
        <v>786.86748888888883</v>
      </c>
      <c r="E74" s="83">
        <v>3934.3374444444444</v>
      </c>
      <c r="F74" s="83">
        <v>1828.4841087962964</v>
      </c>
      <c r="G74" s="83">
        <v>5063.688888888888</v>
      </c>
      <c r="H74" s="83">
        <v>1848.4146643518518</v>
      </c>
      <c r="I74" s="83">
        <v>5132.0222222222219</v>
      </c>
    </row>
    <row r="75" spans="1:10">
      <c r="A75" s="75" t="s">
        <v>710</v>
      </c>
      <c r="B75" s="80">
        <v>1074.3541694444443</v>
      </c>
      <c r="C75" s="80">
        <v>5371.7708472222221</v>
      </c>
      <c r="D75" s="80">
        <v>1400.5075166666666</v>
      </c>
      <c r="E75" s="80">
        <v>7002.5375833333328</v>
      </c>
      <c r="F75" s="80">
        <v>2492.3398234953702</v>
      </c>
      <c r="G75" s="80">
        <v>6884.5502777777765</v>
      </c>
      <c r="H75" s="80">
        <v>3176.1260937500001</v>
      </c>
      <c r="I75" s="80">
        <v>8773.744999999999</v>
      </c>
    </row>
    <row r="76" spans="1:10" ht="15.75" thickBot="1">
      <c r="A76" s="93"/>
      <c r="B76" s="98"/>
      <c r="C76" s="98"/>
      <c r="D76" s="98"/>
      <c r="E76" s="98"/>
      <c r="F76" s="98"/>
      <c r="G76" s="98"/>
      <c r="H76" s="98"/>
      <c r="I76" s="98"/>
    </row>
    <row r="77" spans="1:10" ht="15.75" thickBot="1">
      <c r="A77" s="141" t="s">
        <v>111</v>
      </c>
      <c r="B77" s="134"/>
      <c r="C77" s="142">
        <f>C63+C72</f>
        <v>563.90277777777783</v>
      </c>
      <c r="D77" s="134"/>
      <c r="E77" s="142">
        <f>E63+E72</f>
        <v>607.30555555555554</v>
      </c>
      <c r="F77" s="134"/>
      <c r="G77" s="142">
        <f>G63+G72</f>
        <v>562.08333333333326</v>
      </c>
      <c r="H77" s="134"/>
      <c r="I77" s="142">
        <f>I63+I72</f>
        <v>631.52777777777771</v>
      </c>
    </row>
    <row r="78" spans="1:10" ht="15.75" thickBot="1">
      <c r="A78" s="141" t="s">
        <v>673</v>
      </c>
      <c r="B78" s="134"/>
      <c r="C78" s="142">
        <f>C64+C65+C68+C71+C73+C69</f>
        <v>3324.9854479166661</v>
      </c>
      <c r="D78" s="134"/>
      <c r="E78" s="142">
        <f>E64+E65+E68+E71+E73+E69</f>
        <v>3429.4667847222217</v>
      </c>
      <c r="F78" s="134"/>
      <c r="G78" s="142">
        <f>G64+G65+G68+G71+G73+G69</f>
        <v>4635.720138888888</v>
      </c>
      <c r="H78" s="134"/>
      <c r="I78" s="142">
        <f>I64+I65+I68+I71+I73+I69</f>
        <v>4802.8902777777776</v>
      </c>
    </row>
    <row r="79" spans="1:10" ht="15.75" thickBot="1">
      <c r="A79" s="141" t="s">
        <v>110</v>
      </c>
      <c r="B79" s="134"/>
      <c r="C79" s="142">
        <f>C77+C78</f>
        <v>3888.8882256944439</v>
      </c>
      <c r="D79" s="134"/>
      <c r="E79" s="143">
        <f>E77+E78</f>
        <v>4036.7723402777774</v>
      </c>
      <c r="F79" s="134"/>
      <c r="G79" s="142">
        <f>G77+G78</f>
        <v>5197.803472222221</v>
      </c>
      <c r="H79" s="134"/>
      <c r="I79" s="143">
        <f>I77+I78</f>
        <v>5434.4180555555549</v>
      </c>
    </row>
    <row r="80" spans="1:10">
      <c r="A80" s="144"/>
      <c r="B80" s="98"/>
      <c r="C80" s="98"/>
      <c r="D80" s="98"/>
      <c r="E80" s="98"/>
      <c r="F80" s="98"/>
      <c r="G80" s="98"/>
      <c r="H80" s="98"/>
      <c r="I80" s="98"/>
    </row>
    <row r="81" spans="1:4">
      <c r="A81" s="108"/>
      <c r="B81" s="91"/>
      <c r="C81" s="877"/>
      <c r="D81" s="877"/>
    </row>
    <row r="82" spans="1:4">
      <c r="A82" s="90" t="s">
        <v>831</v>
      </c>
      <c r="B82" s="874" t="s">
        <v>689</v>
      </c>
      <c r="C82" s="874"/>
    </row>
    <row r="83" spans="1:4" ht="45">
      <c r="A83" s="72" t="s">
        <v>711</v>
      </c>
      <c r="B83" s="73" t="s">
        <v>683</v>
      </c>
      <c r="C83" s="74" t="s">
        <v>712</v>
      </c>
    </row>
    <row r="84" spans="1:4">
      <c r="A84" s="76" t="s">
        <v>667</v>
      </c>
      <c r="B84" s="77" t="s">
        <v>668</v>
      </c>
      <c r="C84" s="94" t="s">
        <v>668</v>
      </c>
    </row>
    <row r="85" spans="1:4">
      <c r="A85" s="78" t="s">
        <v>669</v>
      </c>
      <c r="B85" s="84">
        <v>58.565656565656568</v>
      </c>
      <c r="C85" s="84">
        <v>58.565656565656568</v>
      </c>
    </row>
    <row r="86" spans="1:4">
      <c r="A86" s="78" t="s">
        <v>111</v>
      </c>
      <c r="B86" s="84">
        <v>80.808080808080817</v>
      </c>
      <c r="C86" s="125">
        <v>80.808080808080817</v>
      </c>
    </row>
    <row r="87" spans="1:4">
      <c r="A87" s="78" t="s">
        <v>670</v>
      </c>
      <c r="B87" s="84">
        <v>4.2222222222222223</v>
      </c>
      <c r="C87" s="125">
        <v>4.2222222222222223</v>
      </c>
    </row>
    <row r="88" spans="1:4" ht="33.75">
      <c r="A88" s="78" t="s">
        <v>671</v>
      </c>
      <c r="B88" s="84">
        <v>67.340067340067336</v>
      </c>
      <c r="C88" s="125">
        <v>67.340067340067336</v>
      </c>
    </row>
    <row r="89" spans="1:4">
      <c r="A89" s="82" t="s">
        <v>672</v>
      </c>
      <c r="B89" s="85">
        <v>210.93602693602696</v>
      </c>
      <c r="C89" s="85">
        <v>210.93602693602696</v>
      </c>
    </row>
    <row r="90" spans="1:4">
      <c r="A90" s="76" t="s">
        <v>713</v>
      </c>
      <c r="B90" s="81"/>
      <c r="C90" s="92"/>
    </row>
    <row r="91" spans="1:4">
      <c r="A91" s="78" t="s">
        <v>676</v>
      </c>
      <c r="B91" s="84">
        <v>222.74909090909091</v>
      </c>
      <c r="C91" s="84">
        <v>222.74909090909091</v>
      </c>
    </row>
    <row r="92" spans="1:4">
      <c r="A92" s="78" t="s">
        <v>677</v>
      </c>
      <c r="B92" s="84">
        <v>333.66666666666669</v>
      </c>
      <c r="C92" s="84">
        <v>333.66666666666669</v>
      </c>
    </row>
    <row r="93" spans="1:4">
      <c r="A93" s="78" t="s">
        <v>685</v>
      </c>
      <c r="B93" s="84">
        <v>2079.2727272727275</v>
      </c>
      <c r="C93" s="125">
        <v>2079.2727272727275</v>
      </c>
    </row>
    <row r="94" spans="1:4">
      <c r="A94" s="78" t="s">
        <v>111</v>
      </c>
      <c r="B94" s="84">
        <v>241.95151515151514</v>
      </c>
      <c r="C94" s="125">
        <v>241.95151515151514</v>
      </c>
    </row>
    <row r="95" spans="1:4">
      <c r="A95" s="78" t="s">
        <v>680</v>
      </c>
      <c r="B95" s="84">
        <v>130.53333333333333</v>
      </c>
      <c r="C95" s="125">
        <v>130.53333333333333</v>
      </c>
    </row>
    <row r="96" spans="1:4">
      <c r="A96" s="82" t="s">
        <v>681</v>
      </c>
      <c r="B96" s="85">
        <v>3008.1733333333336</v>
      </c>
      <c r="C96" s="85">
        <v>3008.1733333333336</v>
      </c>
    </row>
    <row r="97" spans="1:3">
      <c r="A97" s="75" t="s">
        <v>682</v>
      </c>
      <c r="B97" s="86">
        <v>3219.1093602693604</v>
      </c>
      <c r="C97" s="86">
        <v>3219.1093602693604</v>
      </c>
    </row>
    <row r="98" spans="1:3" ht="15.75" thickBot="1">
      <c r="A98" s="93"/>
      <c r="B98" s="99"/>
      <c r="C98" s="99"/>
    </row>
    <row r="99" spans="1:3" ht="15.75" thickBot="1">
      <c r="A99" s="141" t="s">
        <v>111</v>
      </c>
      <c r="B99" s="127"/>
      <c r="C99" s="128">
        <f>C86+C94</f>
        <v>322.75959595959597</v>
      </c>
    </row>
    <row r="100" spans="1:3" ht="15.75" thickBot="1">
      <c r="A100" s="141" t="s">
        <v>673</v>
      </c>
      <c r="B100" s="127"/>
      <c r="C100" s="128">
        <f>C87+C88+C93+C95</f>
        <v>2281.3683501683504</v>
      </c>
    </row>
    <row r="101" spans="1:3" ht="15.75" thickBot="1">
      <c r="A101" s="141" t="s">
        <v>110</v>
      </c>
      <c r="B101" s="127"/>
      <c r="C101" s="128">
        <f>C99+C100</f>
        <v>2604.1279461279464</v>
      </c>
    </row>
    <row r="102" spans="1:3">
      <c r="A102" s="144"/>
      <c r="B102" s="99"/>
      <c r="C102" s="133"/>
    </row>
    <row r="104" spans="1:3" ht="56.25">
      <c r="A104" s="110" t="s">
        <v>698</v>
      </c>
      <c r="B104" s="101" t="s">
        <v>699</v>
      </c>
      <c r="C104" s="104" t="s">
        <v>700</v>
      </c>
    </row>
    <row r="105" spans="1:3">
      <c r="A105" s="76" t="s">
        <v>667</v>
      </c>
      <c r="B105" s="106" t="s">
        <v>668</v>
      </c>
      <c r="C105" s="106" t="s">
        <v>668</v>
      </c>
    </row>
    <row r="106" spans="1:3">
      <c r="A106" s="78" t="s">
        <v>703</v>
      </c>
      <c r="B106" s="79">
        <v>604.89423484848476</v>
      </c>
      <c r="C106" s="79">
        <v>3024.4711742424238</v>
      </c>
    </row>
    <row r="107" spans="1:3">
      <c r="A107" s="78" t="s">
        <v>111</v>
      </c>
      <c r="B107" s="79">
        <v>18.939393939393938</v>
      </c>
      <c r="C107" s="124">
        <v>94.696969696969703</v>
      </c>
    </row>
    <row r="108" spans="1:3">
      <c r="A108" s="78" t="s">
        <v>670</v>
      </c>
      <c r="B108" s="79">
        <v>29.019886363636363</v>
      </c>
      <c r="C108" s="124">
        <v>145.09943181818181</v>
      </c>
    </row>
    <row r="109" spans="1:3" ht="33.75">
      <c r="A109" s="78" t="s">
        <v>704</v>
      </c>
      <c r="B109" s="79">
        <v>16.571969696969695</v>
      </c>
      <c r="C109" s="124">
        <v>82.859848484848484</v>
      </c>
    </row>
    <row r="110" spans="1:3">
      <c r="A110" s="82" t="s">
        <v>672</v>
      </c>
      <c r="B110" s="83">
        <v>669.42548484848487</v>
      </c>
      <c r="C110" s="83">
        <v>3347.1274242424238</v>
      </c>
    </row>
    <row r="111" spans="1:3">
      <c r="A111" s="76" t="s">
        <v>705</v>
      </c>
      <c r="B111" s="107"/>
      <c r="C111" s="107"/>
    </row>
    <row r="112" spans="1:3">
      <c r="A112" s="78" t="s">
        <v>674</v>
      </c>
      <c r="B112" s="79">
        <v>29.454545454545453</v>
      </c>
      <c r="C112" s="79">
        <v>147.27272727272728</v>
      </c>
    </row>
    <row r="113" spans="1:4">
      <c r="A113" s="78" t="s">
        <v>706</v>
      </c>
      <c r="B113" s="79">
        <v>62</v>
      </c>
      <c r="C113" s="139">
        <v>310</v>
      </c>
      <c r="D113" s="16"/>
    </row>
    <row r="114" spans="1:4" ht="22.5">
      <c r="A114" s="140" t="s">
        <v>714</v>
      </c>
      <c r="B114" s="79">
        <v>36.909090909090907</v>
      </c>
      <c r="C114" s="79">
        <v>184.54545454545453</v>
      </c>
    </row>
    <row r="115" spans="1:4">
      <c r="A115" s="78" t="s">
        <v>715</v>
      </c>
      <c r="B115" s="79">
        <v>202.37454545454548</v>
      </c>
      <c r="C115" s="124">
        <v>1011.8727272727274</v>
      </c>
    </row>
    <row r="116" spans="1:4">
      <c r="A116" s="78" t="s">
        <v>111</v>
      </c>
      <c r="B116" s="79">
        <v>30</v>
      </c>
      <c r="C116" s="124">
        <v>150</v>
      </c>
    </row>
    <row r="117" spans="1:4">
      <c r="A117" s="78" t="s">
        <v>716</v>
      </c>
      <c r="B117" s="79">
        <v>354.02242424242422</v>
      </c>
      <c r="C117" s="124">
        <v>1770.1121212121211</v>
      </c>
    </row>
    <row r="118" spans="1:4">
      <c r="A118" s="82" t="s">
        <v>709</v>
      </c>
      <c r="B118" s="83">
        <v>714.76060606060605</v>
      </c>
      <c r="C118" s="83">
        <v>3573.80303030303</v>
      </c>
    </row>
    <row r="119" spans="1:4">
      <c r="A119" s="75" t="s">
        <v>710</v>
      </c>
      <c r="B119" s="80">
        <v>1384.186090909091</v>
      </c>
      <c r="C119" s="80">
        <v>6920.9304545454543</v>
      </c>
    </row>
    <row r="120" spans="1:4" ht="15.75" thickBot="1">
      <c r="A120" s="93"/>
      <c r="B120" s="98"/>
      <c r="C120" s="98"/>
    </row>
    <row r="121" spans="1:4" ht="15.75" thickBot="1">
      <c r="A121" s="141" t="s">
        <v>111</v>
      </c>
      <c r="B121" s="134"/>
      <c r="C121" s="142">
        <f>C107+C116</f>
        <v>244.69696969696969</v>
      </c>
    </row>
    <row r="122" spans="1:4" ht="15.75" thickBot="1">
      <c r="A122" s="141" t="s">
        <v>673</v>
      </c>
      <c r="B122" s="134"/>
      <c r="C122" s="142">
        <f>C108+C109+C115+C117+C112+C113+C114</f>
        <v>3651.762310606061</v>
      </c>
    </row>
    <row r="123" spans="1:4" ht="15.75" thickBot="1">
      <c r="A123" s="141" t="s">
        <v>110</v>
      </c>
      <c r="B123" s="134"/>
      <c r="C123" s="142">
        <f>C121+C122</f>
        <v>3896.4592803030305</v>
      </c>
    </row>
    <row r="124" spans="1:4">
      <c r="A124" s="144"/>
      <c r="B124" s="98"/>
      <c r="C124" s="145"/>
    </row>
    <row r="126" spans="1:4" ht="56.25" hidden="1">
      <c r="A126" s="72" t="s">
        <v>718</v>
      </c>
      <c r="B126" s="73" t="s">
        <v>719</v>
      </c>
      <c r="C126" s="105" t="s">
        <v>720</v>
      </c>
      <c r="D126" s="135"/>
    </row>
    <row r="127" spans="1:4" hidden="1">
      <c r="A127" s="75" t="s">
        <v>662</v>
      </c>
      <c r="B127" s="866">
        <v>1</v>
      </c>
      <c r="C127" s="867"/>
      <c r="D127" s="135"/>
    </row>
    <row r="128" spans="1:4" hidden="1">
      <c r="A128" s="76" t="s">
        <v>721</v>
      </c>
      <c r="B128" s="111" t="s">
        <v>668</v>
      </c>
      <c r="C128" s="111" t="s">
        <v>668</v>
      </c>
      <c r="D128" s="135"/>
    </row>
    <row r="129" spans="1:4" hidden="1">
      <c r="A129" s="78" t="s">
        <v>722</v>
      </c>
      <c r="B129" s="84">
        <f>'[2]Комплекс (УКВ)'!N11</f>
        <v>55.687272727272727</v>
      </c>
      <c r="C129" s="84">
        <f>'[2]Комплекс (УКВ)'!O11</f>
        <v>54.692857142857143</v>
      </c>
      <c r="D129" s="135"/>
    </row>
    <row r="130" spans="1:4" hidden="1">
      <c r="A130" s="78" t="s">
        <v>705</v>
      </c>
      <c r="B130" s="84">
        <f>'[2]Комплекс (УКВ)'!N12</f>
        <v>1695.030303030303</v>
      </c>
      <c r="C130" s="84">
        <f>'[2]Комплекс (УКВ)'!O12</f>
        <v>1664.7619047619048</v>
      </c>
      <c r="D130" s="135"/>
    </row>
    <row r="131" spans="1:4" hidden="1">
      <c r="A131" s="78" t="s">
        <v>111</v>
      </c>
      <c r="B131" s="84">
        <f>'[2]Комплекс (УКВ)'!N13</f>
        <v>220.36969696969697</v>
      </c>
      <c r="C131" s="84">
        <f>'[2]Комплекс (УКВ)'!O13</f>
        <v>216.4345238095238</v>
      </c>
      <c r="D131" s="135"/>
    </row>
    <row r="132" spans="1:4" hidden="1">
      <c r="A132" s="78" t="s">
        <v>680</v>
      </c>
      <c r="B132" s="84">
        <f>'[2]Комплекс (УКВ)'!N14</f>
        <v>32.633333333333333</v>
      </c>
      <c r="C132" s="84">
        <f>'[2]Комплекс (УКВ)'!O14</f>
        <v>32.050595238095241</v>
      </c>
      <c r="D132" s="135"/>
    </row>
    <row r="133" spans="1:4" hidden="1">
      <c r="A133" s="82" t="s">
        <v>723</v>
      </c>
      <c r="B133" s="86">
        <f>'[2]Комплекс (УКВ)'!N15</f>
        <v>2003.7206060606061</v>
      </c>
      <c r="C133" s="86">
        <f>'[2]Комплекс (УКВ)'!O15</f>
        <v>1967.9398809523809</v>
      </c>
      <c r="D133" s="135"/>
    </row>
    <row r="134" spans="1:4" hidden="1">
      <c r="A134" s="76" t="s">
        <v>724</v>
      </c>
      <c r="B134" s="111" t="s">
        <v>668</v>
      </c>
      <c r="C134" s="111" t="s">
        <v>668</v>
      </c>
      <c r="D134" s="135"/>
    </row>
    <row r="135" spans="1:4" hidden="1">
      <c r="A135" s="78" t="s">
        <v>717</v>
      </c>
      <c r="B135" s="84">
        <f>'[2]Комплекс (УКВ)'!N16</f>
        <v>503.21249999999998</v>
      </c>
      <c r="C135" s="84">
        <f>'[2]Комплекс (УКВ)'!O16</f>
        <v>494.2265625</v>
      </c>
      <c r="D135" s="135"/>
    </row>
    <row r="136" spans="1:4" hidden="1">
      <c r="A136" s="82" t="s">
        <v>725</v>
      </c>
      <c r="B136" s="86">
        <f>'[2]Комплекс (УКВ)'!N17</f>
        <v>503.21249999999998</v>
      </c>
      <c r="C136" s="86">
        <f>'[2]Комплекс (УКВ)'!O17</f>
        <v>494.2265625</v>
      </c>
      <c r="D136" s="135"/>
    </row>
    <row r="137" spans="1:4" hidden="1">
      <c r="A137" s="75" t="s">
        <v>726</v>
      </c>
      <c r="B137" s="86">
        <f>'[2]Комплекс (УКВ)'!N18</f>
        <v>2506.933106060606</v>
      </c>
      <c r="C137" s="86">
        <f>'[2]Комплекс (УКВ)'!O18</f>
        <v>2462.1664434523809</v>
      </c>
      <c r="D137" s="135"/>
    </row>
  </sheetData>
  <mergeCells count="16">
    <mergeCell ref="B82:C82"/>
    <mergeCell ref="B127:C127"/>
    <mergeCell ref="B60:C60"/>
    <mergeCell ref="D60:E60"/>
    <mergeCell ref="F60:G60"/>
    <mergeCell ref="C81:D81"/>
    <mergeCell ref="B3:C3"/>
    <mergeCell ref="D3:E3"/>
    <mergeCell ref="F3:G3"/>
    <mergeCell ref="H3:I3"/>
    <mergeCell ref="H60:I60"/>
    <mergeCell ref="B26:C26"/>
    <mergeCell ref="D26:E26"/>
    <mergeCell ref="C47:E47"/>
    <mergeCell ref="F47:H47"/>
    <mergeCell ref="C57:D57"/>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B3:E72"/>
  <sheetViews>
    <sheetView workbookViewId="0">
      <selection activeCell="F74" sqref="F74"/>
    </sheetView>
  </sheetViews>
  <sheetFormatPr defaultRowHeight="15"/>
  <cols>
    <col min="2" max="2" width="34.28515625" customWidth="1"/>
    <col min="3" max="3" width="11.42578125" customWidth="1"/>
  </cols>
  <sheetData>
    <row r="3" spans="2:5">
      <c r="B3" s="878" t="s">
        <v>1231</v>
      </c>
      <c r="C3" s="878"/>
    </row>
    <row r="4" spans="2:5">
      <c r="B4" s="879" t="s">
        <v>1232</v>
      </c>
      <c r="C4" s="879"/>
    </row>
    <row r="5" spans="2:5" ht="8.25" customHeight="1">
      <c r="B5" s="178"/>
      <c r="C5" s="178"/>
    </row>
    <row r="6" spans="2:5">
      <c r="B6" s="179" t="s">
        <v>1233</v>
      </c>
      <c r="C6" s="180">
        <v>1.1000000000000001</v>
      </c>
      <c r="E6" s="181"/>
    </row>
    <row r="7" spans="2:5" hidden="1">
      <c r="B7" s="179" t="s">
        <v>1234</v>
      </c>
      <c r="C7" s="182">
        <v>1</v>
      </c>
    </row>
    <row r="8" spans="2:5">
      <c r="B8" s="179" t="s">
        <v>1235</v>
      </c>
      <c r="C8" s="180">
        <v>1.3</v>
      </c>
    </row>
    <row r="9" spans="2:5" hidden="1">
      <c r="B9" s="179" t="s">
        <v>1236</v>
      </c>
      <c r="C9" s="182">
        <v>1</v>
      </c>
    </row>
    <row r="10" spans="2:5">
      <c r="B10" s="179" t="s">
        <v>1237</v>
      </c>
      <c r="C10" s="180">
        <v>1.3</v>
      </c>
    </row>
    <row r="11" spans="2:5">
      <c r="B11" s="179" t="s">
        <v>1238</v>
      </c>
      <c r="C11" s="180">
        <v>1.1000000000000001</v>
      </c>
    </row>
    <row r="12" spans="2:5" hidden="1">
      <c r="B12" s="179" t="s">
        <v>1239</v>
      </c>
      <c r="C12" s="182">
        <v>1</v>
      </c>
    </row>
    <row r="13" spans="2:5" hidden="1">
      <c r="B13" s="179" t="s">
        <v>1240</v>
      </c>
      <c r="C13" s="182">
        <v>1</v>
      </c>
    </row>
    <row r="14" spans="2:5" hidden="1">
      <c r="B14" s="179" t="s">
        <v>1241</v>
      </c>
      <c r="C14" s="182">
        <v>1</v>
      </c>
    </row>
    <row r="15" spans="2:5" hidden="1">
      <c r="B15" s="179" t="s">
        <v>1242</v>
      </c>
      <c r="C15" s="182">
        <v>1</v>
      </c>
    </row>
    <row r="16" spans="2:5" hidden="1">
      <c r="B16" s="179" t="s">
        <v>1243</v>
      </c>
      <c r="C16" s="182">
        <v>1</v>
      </c>
    </row>
    <row r="17" spans="2:3" hidden="1">
      <c r="B17" s="179" t="s">
        <v>1245</v>
      </c>
      <c r="C17" s="182">
        <v>1</v>
      </c>
    </row>
    <row r="18" spans="2:3" hidden="1">
      <c r="B18" s="179" t="s">
        <v>1246</v>
      </c>
      <c r="C18" s="182">
        <v>1</v>
      </c>
    </row>
    <row r="19" spans="2:3" hidden="1">
      <c r="B19" s="179" t="s">
        <v>1247</v>
      </c>
      <c r="C19" s="182">
        <v>1</v>
      </c>
    </row>
    <row r="20" spans="2:3" hidden="1">
      <c r="B20" s="179" t="s">
        <v>1248</v>
      </c>
      <c r="C20" s="182">
        <v>1</v>
      </c>
    </row>
    <row r="21" spans="2:3" hidden="1">
      <c r="B21" s="179" t="s">
        <v>1244</v>
      </c>
      <c r="C21" s="182">
        <v>1</v>
      </c>
    </row>
    <row r="22" spans="2:3" hidden="1">
      <c r="B22" s="179" t="s">
        <v>1249</v>
      </c>
      <c r="C22" s="182">
        <v>1</v>
      </c>
    </row>
    <row r="23" spans="2:3" hidden="1">
      <c r="B23" s="179" t="s">
        <v>1250</v>
      </c>
      <c r="C23" s="182">
        <v>1</v>
      </c>
    </row>
    <row r="24" spans="2:3" hidden="1">
      <c r="B24" s="179" t="s">
        <v>1251</v>
      </c>
      <c r="C24" s="182">
        <v>1</v>
      </c>
    </row>
    <row r="25" spans="2:3" hidden="1">
      <c r="B25" s="179" t="s">
        <v>1252</v>
      </c>
      <c r="C25" s="182">
        <v>1</v>
      </c>
    </row>
    <row r="26" spans="2:3" hidden="1">
      <c r="B26" s="179" t="s">
        <v>1253</v>
      </c>
      <c r="C26" s="182">
        <v>1</v>
      </c>
    </row>
    <row r="27" spans="2:3" hidden="1">
      <c r="B27" s="179" t="s">
        <v>1254</v>
      </c>
      <c r="C27" s="182">
        <v>1</v>
      </c>
    </row>
    <row r="28" spans="2:3" hidden="1">
      <c r="B28" s="179" t="s">
        <v>1255</v>
      </c>
      <c r="C28" s="182">
        <v>1</v>
      </c>
    </row>
    <row r="29" spans="2:3" hidden="1">
      <c r="B29" s="179" t="s">
        <v>1256</v>
      </c>
      <c r="C29" s="182">
        <v>1</v>
      </c>
    </row>
    <row r="30" spans="2:3" hidden="1">
      <c r="B30" s="179" t="s">
        <v>1257</v>
      </c>
      <c r="C30" s="182">
        <v>1</v>
      </c>
    </row>
    <row r="31" spans="2:3" hidden="1">
      <c r="B31" s="179" t="s">
        <v>1258</v>
      </c>
      <c r="C31" s="182">
        <v>1</v>
      </c>
    </row>
    <row r="32" spans="2:3" hidden="1">
      <c r="B32" s="179" t="s">
        <v>1259</v>
      </c>
      <c r="C32" s="182">
        <v>1</v>
      </c>
    </row>
    <row r="33" spans="2:3" hidden="1">
      <c r="B33" s="179" t="s">
        <v>1260</v>
      </c>
      <c r="C33" s="182">
        <v>1</v>
      </c>
    </row>
    <row r="34" spans="2:3" hidden="1">
      <c r="B34" s="179" t="s">
        <v>1261</v>
      </c>
      <c r="C34" s="182">
        <v>1</v>
      </c>
    </row>
    <row r="35" spans="2:3" hidden="1">
      <c r="B35" s="179" t="s">
        <v>1262</v>
      </c>
      <c r="C35" s="182">
        <v>1</v>
      </c>
    </row>
    <row r="36" spans="2:3" hidden="1">
      <c r="B36" s="179" t="s">
        <v>1263</v>
      </c>
      <c r="C36" s="182">
        <v>1</v>
      </c>
    </row>
    <row r="37" spans="2:3" hidden="1">
      <c r="B37" s="179" t="s">
        <v>1264</v>
      </c>
      <c r="C37" s="182">
        <v>1</v>
      </c>
    </row>
    <row r="38" spans="2:3" hidden="1">
      <c r="B38" s="179" t="s">
        <v>1265</v>
      </c>
      <c r="C38" s="182">
        <v>1</v>
      </c>
    </row>
    <row r="39" spans="2:3" hidden="1">
      <c r="B39" s="179" t="s">
        <v>1266</v>
      </c>
      <c r="C39" s="182">
        <v>1</v>
      </c>
    </row>
    <row r="40" spans="2:3" hidden="1">
      <c r="B40" s="179" t="s">
        <v>1267</v>
      </c>
      <c r="C40" s="182">
        <v>1</v>
      </c>
    </row>
    <row r="41" spans="2:3" hidden="1">
      <c r="B41" s="179" t="s">
        <v>1268</v>
      </c>
      <c r="C41" s="182">
        <v>1</v>
      </c>
    </row>
    <row r="42" spans="2:3" hidden="1">
      <c r="B42" s="179" t="s">
        <v>1269</v>
      </c>
      <c r="C42" s="182">
        <v>1</v>
      </c>
    </row>
    <row r="43" spans="2:3" hidden="1">
      <c r="B43" s="179" t="s">
        <v>1270</v>
      </c>
      <c r="C43" s="182">
        <v>1</v>
      </c>
    </row>
    <row r="44" spans="2:3" hidden="1">
      <c r="B44" s="179" t="s">
        <v>1267</v>
      </c>
      <c r="C44" s="182">
        <v>1</v>
      </c>
    </row>
    <row r="45" spans="2:3" hidden="1">
      <c r="B45" s="179" t="s">
        <v>1271</v>
      </c>
      <c r="C45" s="182">
        <v>1</v>
      </c>
    </row>
    <row r="46" spans="2:3" hidden="1">
      <c r="B46" s="179" t="s">
        <v>1272</v>
      </c>
      <c r="C46" s="182">
        <v>1</v>
      </c>
    </row>
    <row r="47" spans="2:3" hidden="1">
      <c r="B47" s="183" t="s">
        <v>1273</v>
      </c>
      <c r="C47" s="182">
        <v>1</v>
      </c>
    </row>
    <row r="48" spans="2:3" hidden="1">
      <c r="B48" s="184" t="s">
        <v>1274</v>
      </c>
      <c r="C48" s="182">
        <v>1</v>
      </c>
    </row>
    <row r="49" spans="2:3" hidden="1">
      <c r="B49" s="185" t="s">
        <v>1275</v>
      </c>
      <c r="C49" s="182">
        <v>1</v>
      </c>
    </row>
    <row r="50" spans="2:3" hidden="1">
      <c r="B50" s="179" t="s">
        <v>1276</v>
      </c>
      <c r="C50" s="182">
        <v>1</v>
      </c>
    </row>
    <row r="51" spans="2:3" hidden="1">
      <c r="B51" s="179" t="s">
        <v>1277</v>
      </c>
      <c r="C51" s="182">
        <v>1</v>
      </c>
    </row>
    <row r="52" spans="2:3" hidden="1">
      <c r="B52" s="179" t="s">
        <v>1278</v>
      </c>
      <c r="C52" s="182">
        <v>1</v>
      </c>
    </row>
    <row r="53" spans="2:3" hidden="1">
      <c r="B53" s="179" t="s">
        <v>1279</v>
      </c>
      <c r="C53" s="182">
        <v>1</v>
      </c>
    </row>
    <row r="54" spans="2:3" hidden="1">
      <c r="B54" s="179" t="s">
        <v>1280</v>
      </c>
      <c r="C54" s="182">
        <v>1</v>
      </c>
    </row>
    <row r="55" spans="2:3" hidden="1">
      <c r="B55" s="179" t="s">
        <v>1281</v>
      </c>
      <c r="C55" s="182">
        <v>1</v>
      </c>
    </row>
    <row r="56" spans="2:3" hidden="1">
      <c r="B56" s="179" t="s">
        <v>1282</v>
      </c>
      <c r="C56" s="182">
        <v>1</v>
      </c>
    </row>
    <row r="57" spans="2:3" hidden="1">
      <c r="B57" s="179" t="s">
        <v>1283</v>
      </c>
      <c r="C57" s="182">
        <v>1</v>
      </c>
    </row>
    <row r="58" spans="2:3">
      <c r="B58" s="179" t="s">
        <v>1284</v>
      </c>
      <c r="C58" s="180">
        <v>1.3</v>
      </c>
    </row>
    <row r="59" spans="2:3">
      <c r="B59" s="179" t="s">
        <v>1285</v>
      </c>
      <c r="C59" s="180">
        <v>1.3</v>
      </c>
    </row>
    <row r="60" spans="2:3">
      <c r="B60" s="179" t="s">
        <v>1286</v>
      </c>
      <c r="C60" s="180">
        <v>1.4</v>
      </c>
    </row>
    <row r="61" spans="2:3">
      <c r="B61" s="179" t="s">
        <v>1287</v>
      </c>
      <c r="C61" s="180">
        <v>1.2</v>
      </c>
    </row>
    <row r="62" spans="2:3">
      <c r="B62" s="186" t="s">
        <v>1288</v>
      </c>
      <c r="C62" s="180">
        <v>1.3</v>
      </c>
    </row>
    <row r="63" spans="2:3">
      <c r="B63" s="179" t="s">
        <v>1289</v>
      </c>
      <c r="C63" s="180">
        <v>1.3</v>
      </c>
    </row>
    <row r="64" spans="2:3">
      <c r="B64" s="186" t="s">
        <v>1290</v>
      </c>
      <c r="C64" s="180">
        <v>1.4</v>
      </c>
    </row>
    <row r="65" spans="2:3">
      <c r="B65" s="186" t="s">
        <v>1291</v>
      </c>
      <c r="C65" s="180">
        <v>2</v>
      </c>
    </row>
    <row r="66" spans="2:3">
      <c r="B66" s="186" t="s">
        <v>1292</v>
      </c>
      <c r="C66" s="180">
        <v>1.1000000000000001</v>
      </c>
    </row>
    <row r="67" spans="2:3">
      <c r="B67" s="186" t="s">
        <v>1293</v>
      </c>
      <c r="C67" s="180">
        <v>1.1000000000000001</v>
      </c>
    </row>
    <row r="68" spans="2:3">
      <c r="B68" s="186" t="s">
        <v>1294</v>
      </c>
      <c r="C68" s="180">
        <v>1.4</v>
      </c>
    </row>
    <row r="69" spans="2:3">
      <c r="B69" s="186" t="s">
        <v>1295</v>
      </c>
      <c r="C69" s="180">
        <v>1.4</v>
      </c>
    </row>
    <row r="70" spans="2:3">
      <c r="B70" s="186" t="s">
        <v>1296</v>
      </c>
      <c r="C70" s="180">
        <v>1.4</v>
      </c>
    </row>
    <row r="71" spans="2:3">
      <c r="B71" s="186" t="s">
        <v>1293</v>
      </c>
      <c r="C71" s="180">
        <v>1.1000000000000001</v>
      </c>
    </row>
    <row r="72" spans="2:3">
      <c r="B72" s="186" t="s">
        <v>1297</v>
      </c>
      <c r="C72" s="180">
        <v>1.4</v>
      </c>
    </row>
  </sheetData>
  <autoFilter ref="B5:C72">
    <filterColumn colId="1">
      <filters>
        <filter val="1,1"/>
        <filter val="1,2"/>
        <filter val="1,3"/>
        <filter val="1,4"/>
        <filter val="2"/>
      </filters>
    </filterColumn>
  </autoFilter>
  <mergeCells count="2">
    <mergeCell ref="B3:C3"/>
    <mergeCell ref="B4:C4"/>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FF00"/>
  </sheetPr>
  <dimension ref="A1:X500"/>
  <sheetViews>
    <sheetView view="pageBreakPreview" zoomScale="70" zoomScaleNormal="55" zoomScaleSheetLayoutView="70" workbookViewId="0">
      <pane xSplit="2" ySplit="8" topLeftCell="C12" activePane="bottomRight" state="frozen"/>
      <selection activeCell="B37" sqref="B37"/>
      <selection pane="topRight" activeCell="B37" sqref="B37"/>
      <selection pane="bottomLeft" activeCell="B37" sqref="B37"/>
      <selection pane="bottomRight" activeCell="I138" sqref="I138:I146"/>
    </sheetView>
  </sheetViews>
  <sheetFormatPr defaultColWidth="9.140625" defaultRowHeight="15.75" outlineLevelRow="1"/>
  <cols>
    <col min="1" max="1" width="9.7109375" style="6" customWidth="1"/>
    <col min="2" max="2" width="64.7109375" style="6" customWidth="1"/>
    <col min="3" max="3" width="71.140625" style="6" customWidth="1"/>
    <col min="4" max="4" width="13.85546875" style="6" customWidth="1"/>
    <col min="5" max="6" width="19.7109375" style="191" customWidth="1"/>
    <col min="7" max="7" width="19.28515625" style="209" customWidth="1"/>
    <col min="8" max="10" width="21.85546875" style="209" customWidth="1"/>
    <col min="11" max="21" width="17.85546875" style="209" customWidth="1"/>
    <col min="22" max="22" width="24.85546875" style="209" bestFit="1" customWidth="1"/>
    <col min="23" max="23" width="28.140625" style="209" customWidth="1"/>
    <col min="24" max="24" width="24.85546875" style="209" bestFit="1" customWidth="1"/>
    <col min="25" max="16384" width="9.140625" style="1"/>
  </cols>
  <sheetData>
    <row r="1" spans="1:24">
      <c r="A1" s="6">
        <v>1</v>
      </c>
      <c r="B1" s="6">
        <v>2</v>
      </c>
      <c r="C1" s="6">
        <v>3</v>
      </c>
      <c r="D1" s="6">
        <v>4</v>
      </c>
      <c r="E1" s="6">
        <v>5</v>
      </c>
      <c r="F1" s="6">
        <v>6</v>
      </c>
      <c r="G1" s="6">
        <v>7</v>
      </c>
      <c r="H1" s="6">
        <v>8</v>
      </c>
      <c r="I1" s="6">
        <v>9</v>
      </c>
      <c r="J1" s="6">
        <v>10</v>
      </c>
      <c r="K1" s="6">
        <v>11</v>
      </c>
      <c r="L1" s="6">
        <v>12</v>
      </c>
      <c r="M1" s="6">
        <v>13</v>
      </c>
      <c r="N1" s="6">
        <v>14</v>
      </c>
      <c r="O1" s="6">
        <v>15</v>
      </c>
      <c r="P1" s="6">
        <v>16</v>
      </c>
      <c r="Q1" s="6">
        <v>17</v>
      </c>
      <c r="R1" s="6">
        <v>18</v>
      </c>
      <c r="S1" s="6">
        <v>19</v>
      </c>
      <c r="T1" s="6">
        <v>20</v>
      </c>
      <c r="U1" s="6">
        <v>21</v>
      </c>
      <c r="V1" s="6">
        <v>22</v>
      </c>
      <c r="W1" s="6">
        <v>23</v>
      </c>
    </row>
    <row r="2" spans="1:24" s="7" customFormat="1" ht="15.75" customHeight="1">
      <c r="A2" s="210"/>
      <c r="B2" s="210"/>
      <c r="C2" s="210"/>
      <c r="D2" s="210"/>
      <c r="E2" s="211" t="s">
        <v>1572</v>
      </c>
      <c r="F2" s="211"/>
      <c r="G2" s="880" t="s">
        <v>1573</v>
      </c>
      <c r="H2" s="881"/>
      <c r="I2" s="881"/>
      <c r="J2" s="881"/>
      <c r="K2" s="881"/>
      <c r="L2" s="881"/>
      <c r="M2" s="881"/>
      <c r="N2" s="212"/>
      <c r="O2" s="212"/>
      <c r="P2" s="212"/>
      <c r="Q2" s="212"/>
      <c r="R2" s="212"/>
      <c r="S2" s="212"/>
      <c r="T2" s="212"/>
      <c r="U2" s="212"/>
      <c r="V2" s="882" t="s">
        <v>1574</v>
      </c>
      <c r="W2" s="882" t="s">
        <v>1575</v>
      </c>
      <c r="X2" s="213"/>
    </row>
    <row r="3" spans="1:24" s="7" customFormat="1" ht="15.75" customHeight="1">
      <c r="A3" s="214"/>
      <c r="B3" s="214"/>
      <c r="C3" s="214"/>
      <c r="D3" s="214"/>
      <c r="E3" s="211" t="s">
        <v>1576</v>
      </c>
      <c r="F3" s="211"/>
      <c r="G3" s="215"/>
      <c r="H3" s="885" t="s">
        <v>1577</v>
      </c>
      <c r="I3" s="886"/>
      <c r="J3" s="887"/>
      <c r="K3" s="885" t="s">
        <v>1578</v>
      </c>
      <c r="L3" s="886"/>
      <c r="M3" s="887"/>
      <c r="N3" s="216"/>
      <c r="O3" s="885" t="s">
        <v>1579</v>
      </c>
      <c r="P3" s="886"/>
      <c r="Q3" s="887"/>
      <c r="R3" s="216"/>
      <c r="S3" s="885" t="s">
        <v>1580</v>
      </c>
      <c r="T3" s="886"/>
      <c r="U3" s="887"/>
      <c r="V3" s="883"/>
      <c r="W3" s="883"/>
      <c r="X3" s="213"/>
    </row>
    <row r="4" spans="1:24" s="7" customFormat="1" ht="30.75" customHeight="1">
      <c r="A4" s="214"/>
      <c r="B4" s="214"/>
      <c r="C4" s="214"/>
      <c r="D4" s="214"/>
      <c r="E4" s="217" t="s">
        <v>1581</v>
      </c>
      <c r="F4" s="217"/>
      <c r="G4" s="215" t="s">
        <v>1582</v>
      </c>
      <c r="H4" s="885" t="s">
        <v>1583</v>
      </c>
      <c r="I4" s="886"/>
      <c r="J4" s="887"/>
      <c r="K4" s="885" t="s">
        <v>1584</v>
      </c>
      <c r="L4" s="886"/>
      <c r="M4" s="887"/>
      <c r="N4" s="215" t="s">
        <v>1585</v>
      </c>
      <c r="O4" s="885" t="s">
        <v>1586</v>
      </c>
      <c r="P4" s="886"/>
      <c r="Q4" s="887"/>
      <c r="R4" s="215" t="s">
        <v>1587</v>
      </c>
      <c r="S4" s="885" t="s">
        <v>1588</v>
      </c>
      <c r="T4" s="886"/>
      <c r="U4" s="887"/>
      <c r="V4" s="883"/>
      <c r="W4" s="883"/>
      <c r="X4" s="213"/>
    </row>
    <row r="5" spans="1:24" ht="31.5">
      <c r="A5" s="890"/>
      <c r="B5" s="890"/>
      <c r="C5" s="890"/>
      <c r="D5" s="890"/>
      <c r="E5" s="890"/>
      <c r="F5" s="218"/>
      <c r="G5" s="215" t="s">
        <v>1589</v>
      </c>
      <c r="H5" s="885">
        <v>0.97</v>
      </c>
      <c r="I5" s="886"/>
      <c r="J5" s="887"/>
      <c r="K5" s="891">
        <v>0.96499999999999997</v>
      </c>
      <c r="L5" s="892"/>
      <c r="M5" s="893"/>
      <c r="N5" s="215" t="s">
        <v>1589</v>
      </c>
      <c r="O5" s="891">
        <v>0.96</v>
      </c>
      <c r="P5" s="892"/>
      <c r="Q5" s="893"/>
      <c r="R5" s="215" t="s">
        <v>1589</v>
      </c>
      <c r="S5" s="891">
        <v>0.96</v>
      </c>
      <c r="T5" s="892"/>
      <c r="U5" s="893"/>
      <c r="V5" s="883"/>
      <c r="W5" s="883"/>
      <c r="X5" s="219"/>
    </row>
    <row r="6" spans="1:24">
      <c r="A6" s="218"/>
      <c r="B6" s="218"/>
      <c r="C6" s="218"/>
      <c r="D6" s="218"/>
      <c r="E6" s="218"/>
      <c r="F6" s="218"/>
      <c r="G6" s="215"/>
      <c r="H6" s="885">
        <v>75.58</v>
      </c>
      <c r="I6" s="886"/>
      <c r="J6" s="887"/>
      <c r="K6" s="885">
        <v>75.58</v>
      </c>
      <c r="L6" s="886"/>
      <c r="M6" s="887"/>
      <c r="N6" s="215"/>
      <c r="O6" s="885">
        <v>70.930000000000007</v>
      </c>
      <c r="P6" s="886"/>
      <c r="Q6" s="887"/>
      <c r="R6" s="215"/>
      <c r="S6" s="885">
        <v>71.92</v>
      </c>
      <c r="T6" s="886"/>
      <c r="U6" s="887"/>
      <c r="V6" s="884"/>
      <c r="W6" s="884"/>
      <c r="X6" s="219"/>
    </row>
    <row r="7" spans="1:24" ht="47.25">
      <c r="A7" s="220" t="s">
        <v>87</v>
      </c>
      <c r="B7" s="220" t="s">
        <v>83</v>
      </c>
      <c r="C7" s="220" t="s">
        <v>6</v>
      </c>
      <c r="D7" s="220" t="s">
        <v>0</v>
      </c>
      <c r="E7" s="221" t="s">
        <v>76</v>
      </c>
      <c r="F7" s="221" t="s">
        <v>1590</v>
      </c>
      <c r="G7" s="219" t="s">
        <v>1591</v>
      </c>
      <c r="H7" s="219" t="s">
        <v>1591</v>
      </c>
      <c r="I7" s="219" t="s">
        <v>673</v>
      </c>
      <c r="J7" s="219" t="s">
        <v>111</v>
      </c>
      <c r="K7" s="219" t="s">
        <v>1591</v>
      </c>
      <c r="L7" s="219" t="s">
        <v>673</v>
      </c>
      <c r="M7" s="219" t="s">
        <v>111</v>
      </c>
      <c r="N7" s="219"/>
      <c r="O7" s="219"/>
      <c r="P7" s="219"/>
      <c r="Q7" s="219"/>
      <c r="R7" s="219"/>
      <c r="S7" s="219"/>
      <c r="T7" s="219"/>
      <c r="U7" s="219"/>
      <c r="V7" s="219"/>
      <c r="W7" s="219"/>
      <c r="X7" s="219"/>
    </row>
    <row r="8" spans="1:24" s="208" customFormat="1" ht="16.5" thickBot="1">
      <c r="A8" s="65">
        <v>1</v>
      </c>
      <c r="B8" s="65">
        <v>2</v>
      </c>
      <c r="C8" s="65"/>
      <c r="D8" s="65"/>
      <c r="E8" s="155">
        <v>4</v>
      </c>
      <c r="F8" s="155"/>
      <c r="G8" s="155"/>
      <c r="H8" s="155"/>
      <c r="I8" s="155"/>
      <c r="J8" s="155"/>
      <c r="K8" s="155"/>
      <c r="L8" s="155"/>
      <c r="M8" s="155"/>
      <c r="N8" s="155"/>
      <c r="O8" s="155"/>
      <c r="P8" s="155"/>
      <c r="Q8" s="155"/>
      <c r="R8" s="155"/>
      <c r="S8" s="155"/>
      <c r="T8" s="155"/>
      <c r="U8" s="155"/>
      <c r="V8" s="155"/>
      <c r="W8" s="155"/>
      <c r="X8" s="155"/>
    </row>
    <row r="9" spans="1:24" s="7" customFormat="1" ht="18.75">
      <c r="A9" s="894" t="s">
        <v>1193</v>
      </c>
      <c r="B9" s="895"/>
      <c r="C9" s="200"/>
      <c r="D9" s="200"/>
      <c r="E9" s="160"/>
      <c r="F9" s="69"/>
      <c r="G9" s="196"/>
      <c r="H9" s="196"/>
      <c r="I9" s="196"/>
      <c r="J9" s="196"/>
      <c r="K9" s="196"/>
      <c r="L9" s="196"/>
      <c r="M9" s="196"/>
      <c r="N9" s="196"/>
      <c r="O9" s="196"/>
      <c r="P9" s="196"/>
      <c r="Q9" s="196"/>
      <c r="R9" s="196"/>
      <c r="S9" s="196"/>
      <c r="T9" s="196"/>
      <c r="U9" s="196"/>
      <c r="V9" s="196"/>
      <c r="W9" s="196"/>
      <c r="X9" s="196"/>
    </row>
    <row r="10" spans="1:24" s="7" customFormat="1" ht="18.75" outlineLevel="1">
      <c r="A10" s="888" t="s">
        <v>963</v>
      </c>
      <c r="B10" s="889"/>
      <c r="C10" s="199"/>
      <c r="D10" s="199"/>
      <c r="E10" s="222"/>
      <c r="F10" s="222"/>
      <c r="G10" s="196"/>
      <c r="H10" s="196"/>
      <c r="I10" s="196"/>
      <c r="J10" s="196"/>
      <c r="K10" s="196"/>
      <c r="L10" s="196"/>
      <c r="M10" s="196"/>
      <c r="N10" s="196"/>
      <c r="O10" s="196"/>
      <c r="P10" s="196"/>
      <c r="Q10" s="196"/>
      <c r="R10" s="196"/>
      <c r="S10" s="196"/>
      <c r="T10" s="196"/>
      <c r="U10" s="196"/>
      <c r="V10" s="196"/>
      <c r="W10" s="196"/>
      <c r="X10" s="196"/>
    </row>
    <row r="11" spans="1:24" s="7" customFormat="1" ht="189" outlineLevel="1">
      <c r="A11" s="18" t="s">
        <v>11</v>
      </c>
      <c r="B11" s="19" t="s">
        <v>1023</v>
      </c>
      <c r="C11" s="19" t="s">
        <v>1592</v>
      </c>
      <c r="D11" s="19"/>
      <c r="E11" s="21" t="s">
        <v>839</v>
      </c>
      <c r="F11" s="21"/>
      <c r="G11" s="196"/>
      <c r="H11" s="196"/>
      <c r="I11" s="196"/>
      <c r="J11" s="196"/>
      <c r="K11" s="196"/>
      <c r="L11" s="196"/>
      <c r="M11" s="196"/>
      <c r="N11" s="196"/>
      <c r="O11" s="196"/>
      <c r="P11" s="196"/>
      <c r="Q11" s="196"/>
      <c r="R11" s="196"/>
      <c r="S11" s="196"/>
      <c r="T11" s="196"/>
      <c r="U11" s="196"/>
      <c r="V11" s="196"/>
      <c r="W11" s="196"/>
      <c r="X11" s="196"/>
    </row>
    <row r="12" spans="1:24" s="7" customFormat="1" ht="189" outlineLevel="1">
      <c r="A12" s="18" t="s">
        <v>306</v>
      </c>
      <c r="B12" s="22" t="s">
        <v>1066</v>
      </c>
      <c r="C12" s="22" t="s">
        <v>1593</v>
      </c>
      <c r="D12" s="22" t="s">
        <v>307</v>
      </c>
      <c r="E12" s="21"/>
      <c r="F12" s="21" t="str">
        <f>VLOOKUP(A12,'[3]Калькулятор Индексации '!$A$12:$I$188,9,FALSE)</f>
        <v>Индексация</v>
      </c>
      <c r="G12" s="196">
        <v>1806.3307512677284</v>
      </c>
      <c r="H12" s="223">
        <v>1752.14</v>
      </c>
      <c r="I12" s="223">
        <v>1429.84</v>
      </c>
      <c r="J12" s="223">
        <v>322.3</v>
      </c>
      <c r="K12" s="196">
        <v>1743.11</v>
      </c>
      <c r="L12" s="196">
        <v>1422.47</v>
      </c>
      <c r="M12" s="196">
        <v>320.64</v>
      </c>
      <c r="N12" s="196">
        <v>1806.3307512677284</v>
      </c>
      <c r="O12" s="196">
        <v>1734.08</v>
      </c>
      <c r="P12" s="196">
        <v>1415.1</v>
      </c>
      <c r="Q12" s="196">
        <v>318.98</v>
      </c>
      <c r="R12" s="196">
        <v>1734.08</v>
      </c>
      <c r="S12" s="196">
        <v>1734.08</v>
      </c>
      <c r="T12" s="196">
        <v>1415.1</v>
      </c>
      <c r="U12" s="196">
        <v>318.98</v>
      </c>
      <c r="V12" s="224">
        <f>MIN(H12,K12,O12,S12)</f>
        <v>1734.08</v>
      </c>
      <c r="W12" s="196">
        <f>MAX(H12,K12,O12,S12)</f>
        <v>1752.14</v>
      </c>
      <c r="X12" s="196"/>
    </row>
    <row r="13" spans="1:24" s="7" customFormat="1" ht="47.25" outlineLevel="1">
      <c r="A13" s="18" t="s">
        <v>308</v>
      </c>
      <c r="B13" s="22" t="s">
        <v>1067</v>
      </c>
      <c r="C13" s="22"/>
      <c r="D13" s="22" t="s">
        <v>307</v>
      </c>
      <c r="E13" s="21" t="s">
        <v>84</v>
      </c>
      <c r="F13" s="21" t="str">
        <f>VLOOKUP(A13,'[3]Калькулятор Индексации '!$A$12:$I$188,9,FALSE)</f>
        <v>Индексация</v>
      </c>
      <c r="G13" s="196">
        <v>1607.4471327738356</v>
      </c>
      <c r="H13" s="223">
        <v>1559.22</v>
      </c>
      <c r="I13" s="223">
        <v>1297.07</v>
      </c>
      <c r="J13" s="223">
        <v>262.14999999999998</v>
      </c>
      <c r="K13" s="196">
        <v>1551.19</v>
      </c>
      <c r="L13" s="196">
        <v>1290.4000000000001</v>
      </c>
      <c r="M13" s="196">
        <v>260.79000000000002</v>
      </c>
      <c r="N13" s="196">
        <v>1607.4471327738356</v>
      </c>
      <c r="O13" s="196">
        <v>1543.15</v>
      </c>
      <c r="P13" s="196">
        <v>1283.71</v>
      </c>
      <c r="Q13" s="196">
        <v>259.44</v>
      </c>
      <c r="R13" s="196">
        <v>1543.15</v>
      </c>
      <c r="S13" s="196">
        <v>1543.15</v>
      </c>
      <c r="T13" s="196">
        <v>1283.71</v>
      </c>
      <c r="U13" s="196">
        <v>259.44</v>
      </c>
      <c r="V13" s="224">
        <f t="shared" ref="V13:V14" si="0">MIN(H13,K13,O13,S13)</f>
        <v>1543.15</v>
      </c>
      <c r="W13" s="196">
        <f t="shared" ref="W13:W14" si="1">MAX(H13,K13,O13,S13)</f>
        <v>1559.22</v>
      </c>
      <c r="X13" s="196"/>
    </row>
    <row r="14" spans="1:24" s="7" customFormat="1" ht="47.25" outlineLevel="1">
      <c r="A14" s="18" t="s">
        <v>309</v>
      </c>
      <c r="B14" s="22" t="s">
        <v>1068</v>
      </c>
      <c r="C14" s="22"/>
      <c r="D14" s="22" t="s">
        <v>307</v>
      </c>
      <c r="E14" s="21" t="s">
        <v>84</v>
      </c>
      <c r="F14" s="21" t="str">
        <f>VLOOKUP(A14,'[3]Калькулятор Индексации '!$A$12:$I$188,9,FALSE)</f>
        <v>Индексация</v>
      </c>
      <c r="G14" s="196">
        <v>1549.4619810846036</v>
      </c>
      <c r="H14" s="223">
        <v>1502.98</v>
      </c>
      <c r="I14" s="223">
        <v>1261.5</v>
      </c>
      <c r="J14" s="223">
        <v>241.48</v>
      </c>
      <c r="K14" s="196">
        <v>1495.23</v>
      </c>
      <c r="L14" s="196">
        <v>1254.99</v>
      </c>
      <c r="M14" s="196">
        <v>240.24</v>
      </c>
      <c r="N14" s="196">
        <v>1549.4619810846036</v>
      </c>
      <c r="O14" s="196">
        <v>1487.48</v>
      </c>
      <c r="P14" s="196">
        <v>1248.49</v>
      </c>
      <c r="Q14" s="196">
        <v>238.99</v>
      </c>
      <c r="R14" s="196">
        <v>1487.48</v>
      </c>
      <c r="S14" s="196">
        <v>1487.48</v>
      </c>
      <c r="T14" s="196">
        <v>1248.49</v>
      </c>
      <c r="U14" s="196">
        <v>238.99</v>
      </c>
      <c r="V14" s="224">
        <f t="shared" si="0"/>
        <v>1487.48</v>
      </c>
      <c r="W14" s="196">
        <f t="shared" si="1"/>
        <v>1502.98</v>
      </c>
      <c r="X14" s="196"/>
    </row>
    <row r="15" spans="1:24" s="7" customFormat="1" ht="141.75" outlineLevel="1">
      <c r="A15" s="18" t="s">
        <v>310</v>
      </c>
      <c r="B15" s="19" t="s">
        <v>654</v>
      </c>
      <c r="C15" s="19" t="s">
        <v>1594</v>
      </c>
      <c r="D15" s="19"/>
      <c r="E15" s="21" t="s">
        <v>869</v>
      </c>
      <c r="F15" s="21"/>
      <c r="G15" s="196"/>
      <c r="H15" s="223"/>
      <c r="I15" s="223"/>
      <c r="J15" s="223"/>
      <c r="K15" s="196"/>
      <c r="L15" s="196"/>
      <c r="M15" s="196"/>
      <c r="N15" s="196"/>
      <c r="O15" s="196"/>
      <c r="P15" s="196"/>
      <c r="Q15" s="196"/>
      <c r="R15" s="196"/>
      <c r="S15" s="196"/>
      <c r="T15" s="196"/>
      <c r="U15" s="196"/>
      <c r="V15" s="196"/>
      <c r="W15" s="224"/>
      <c r="X15" s="196"/>
    </row>
    <row r="16" spans="1:24" s="7" customFormat="1" ht="189" outlineLevel="1">
      <c r="A16" s="18" t="s">
        <v>311</v>
      </c>
      <c r="B16" s="22" t="s">
        <v>776</v>
      </c>
      <c r="C16" s="22" t="s">
        <v>1593</v>
      </c>
      <c r="D16" s="22" t="s">
        <v>307</v>
      </c>
      <c r="E16" s="21" t="s">
        <v>1063</v>
      </c>
      <c r="F16" s="21" t="str">
        <f>VLOOKUP(A16,'[3]Калькулятор Индексации '!$A$12:$I$188,9,FALSE)</f>
        <v>Индексация</v>
      </c>
      <c r="G16" s="196">
        <v>2495.5658173352931</v>
      </c>
      <c r="H16" s="223">
        <v>2420.6999999999998</v>
      </c>
      <c r="I16" s="223">
        <v>2135.14</v>
      </c>
      <c r="J16" s="223">
        <v>285.56</v>
      </c>
      <c r="K16" s="196">
        <v>2408.2199999999998</v>
      </c>
      <c r="L16" s="196">
        <v>2124.13</v>
      </c>
      <c r="M16" s="196">
        <v>284.08999999999997</v>
      </c>
      <c r="N16" s="196">
        <v>2495.5658173352931</v>
      </c>
      <c r="O16" s="196">
        <v>2395.7399999999998</v>
      </c>
      <c r="P16" s="196">
        <v>2113.12</v>
      </c>
      <c r="Q16" s="196">
        <v>282.62</v>
      </c>
      <c r="R16" s="196">
        <v>2395.7399999999998</v>
      </c>
      <c r="S16" s="196">
        <v>2395.7399999999998</v>
      </c>
      <c r="T16" s="196">
        <v>2113.12</v>
      </c>
      <c r="U16" s="196">
        <v>282.62</v>
      </c>
      <c r="V16" s="224">
        <f>MIN(H16,K16,O16,S16)</f>
        <v>2395.7399999999998</v>
      </c>
      <c r="W16" s="196">
        <f>MAX(H16,K16,O16,S16)</f>
        <v>2420.6999999999998</v>
      </c>
      <c r="X16" s="196"/>
    </row>
    <row r="17" spans="1:24" s="7" customFormat="1" ht="409.5" outlineLevel="1">
      <c r="A17" s="888" t="s">
        <v>961</v>
      </c>
      <c r="B17" s="889"/>
      <c r="C17" s="199"/>
      <c r="D17" s="199" t="s">
        <v>867</v>
      </c>
      <c r="E17" s="225"/>
      <c r="F17" s="21"/>
      <c r="G17" s="196"/>
      <c r="H17" s="223"/>
      <c r="I17" s="223"/>
      <c r="J17" s="223"/>
      <c r="K17" s="196"/>
      <c r="L17" s="196"/>
      <c r="M17" s="196"/>
      <c r="N17" s="196"/>
      <c r="O17" s="196"/>
      <c r="P17" s="196"/>
      <c r="Q17" s="196"/>
      <c r="R17" s="196"/>
      <c r="S17" s="196"/>
      <c r="T17" s="196"/>
      <c r="U17" s="196"/>
      <c r="V17" s="196"/>
      <c r="W17" s="224"/>
      <c r="X17" s="196"/>
    </row>
    <row r="18" spans="1:24" s="7" customFormat="1" ht="157.5" outlineLevel="1">
      <c r="A18" s="51" t="s">
        <v>312</v>
      </c>
      <c r="B18" s="147" t="s">
        <v>868</v>
      </c>
      <c r="C18" s="147" t="s">
        <v>1595</v>
      </c>
      <c r="D18" s="147"/>
      <c r="E18" s="10" t="s">
        <v>839</v>
      </c>
      <c r="F18" s="21"/>
      <c r="G18" s="196"/>
      <c r="H18" s="223"/>
      <c r="I18" s="223"/>
      <c r="J18" s="223"/>
      <c r="K18" s="196"/>
      <c r="L18" s="196"/>
      <c r="M18" s="196"/>
      <c r="N18" s="196"/>
      <c r="O18" s="196"/>
      <c r="P18" s="196"/>
      <c r="Q18" s="196"/>
      <c r="R18" s="196"/>
      <c r="S18" s="196"/>
      <c r="T18" s="196"/>
      <c r="U18" s="196"/>
      <c r="V18" s="196"/>
      <c r="W18" s="224"/>
      <c r="X18" s="196"/>
    </row>
    <row r="19" spans="1:24" s="7" customFormat="1" ht="47.25" outlineLevel="1">
      <c r="A19" s="112" t="s">
        <v>313</v>
      </c>
      <c r="B19" s="148" t="s">
        <v>1064</v>
      </c>
      <c r="C19" s="148"/>
      <c r="D19" s="148" t="s">
        <v>307</v>
      </c>
      <c r="E19" s="10" t="s">
        <v>84</v>
      </c>
      <c r="F19" s="21" t="str">
        <f>VLOOKUP(A19,'[3]Калькулятор Индексации '!$A$12:$I$188,9,FALSE)</f>
        <v>Индексация</v>
      </c>
      <c r="G19" s="196">
        <v>1870.5009823291241</v>
      </c>
      <c r="H19" s="223">
        <v>1814.39</v>
      </c>
      <c r="I19" s="223">
        <v>1436.8</v>
      </c>
      <c r="J19" s="223">
        <v>377.59</v>
      </c>
      <c r="K19" s="196">
        <v>1805.03</v>
      </c>
      <c r="L19" s="196">
        <v>1429.38</v>
      </c>
      <c r="M19" s="196">
        <v>375.65</v>
      </c>
      <c r="N19" s="196">
        <v>1870.5009823291241</v>
      </c>
      <c r="O19" s="196">
        <v>1795.68</v>
      </c>
      <c r="P19" s="196">
        <v>1421.98</v>
      </c>
      <c r="Q19" s="196">
        <v>373.7</v>
      </c>
      <c r="R19" s="196">
        <v>1795.68</v>
      </c>
      <c r="S19" s="196">
        <v>1795.68</v>
      </c>
      <c r="T19" s="196">
        <v>1421.98</v>
      </c>
      <c r="U19" s="196">
        <v>373.7</v>
      </c>
      <c r="V19" s="224">
        <f t="shared" ref="V19:V20" si="2">MIN(H19,K19,O19,S19)</f>
        <v>1795.68</v>
      </c>
      <c r="W19" s="196">
        <f t="shared" ref="W19:W20" si="3">MAX(H19,K19,O19,S19)</f>
        <v>1814.39</v>
      </c>
      <c r="X19" s="196"/>
    </row>
    <row r="20" spans="1:24" s="7" customFormat="1" ht="48" outlineLevel="1" thickBot="1">
      <c r="A20" s="157" t="s">
        <v>314</v>
      </c>
      <c r="B20" s="158" t="s">
        <v>1065</v>
      </c>
      <c r="C20" s="158"/>
      <c r="D20" s="158" t="s">
        <v>307</v>
      </c>
      <c r="E20" s="155" t="s">
        <v>84</v>
      </c>
      <c r="F20" s="21" t="str">
        <f>VLOOKUP(A20,'[3]Калькулятор Индексации '!$A$12:$I$188,9,FALSE)</f>
        <v>Индексация</v>
      </c>
      <c r="G20" s="196">
        <v>1669.9596945455396</v>
      </c>
      <c r="H20" s="223">
        <v>1619.86</v>
      </c>
      <c r="I20" s="223">
        <v>1316.53</v>
      </c>
      <c r="J20" s="223">
        <v>303.33</v>
      </c>
      <c r="K20" s="196">
        <v>1611.51</v>
      </c>
      <c r="L20" s="196">
        <v>1309.74</v>
      </c>
      <c r="M20" s="196">
        <v>301.77</v>
      </c>
      <c r="N20" s="196">
        <v>1669.9596945455396</v>
      </c>
      <c r="O20" s="196">
        <v>1603.16</v>
      </c>
      <c r="P20" s="196">
        <v>1302.95</v>
      </c>
      <c r="Q20" s="196">
        <v>300.20999999999998</v>
      </c>
      <c r="R20" s="196">
        <v>1603.16</v>
      </c>
      <c r="S20" s="196">
        <v>1603.16</v>
      </c>
      <c r="T20" s="196">
        <v>1302.95</v>
      </c>
      <c r="U20" s="196">
        <v>300.20999999999998</v>
      </c>
      <c r="V20" s="224">
        <f t="shared" si="2"/>
        <v>1603.16</v>
      </c>
      <c r="W20" s="196">
        <f t="shared" si="3"/>
        <v>1619.86</v>
      </c>
      <c r="X20" s="196"/>
    </row>
    <row r="21" spans="1:24" s="7" customFormat="1" ht="18.75">
      <c r="A21" s="894" t="s">
        <v>1194</v>
      </c>
      <c r="B21" s="895"/>
      <c r="C21" s="200"/>
      <c r="D21" s="200"/>
      <c r="E21" s="160"/>
      <c r="F21" s="21"/>
      <c r="G21" s="196"/>
      <c r="H21" s="223"/>
      <c r="I21" s="223"/>
      <c r="J21" s="223"/>
      <c r="K21" s="196"/>
      <c r="L21" s="196"/>
      <c r="M21" s="196"/>
      <c r="N21" s="196"/>
      <c r="O21" s="196"/>
      <c r="P21" s="196"/>
      <c r="Q21" s="196"/>
      <c r="R21" s="196"/>
      <c r="S21" s="196"/>
      <c r="T21" s="196"/>
      <c r="U21" s="196"/>
      <c r="V21" s="196"/>
      <c r="W21" s="224"/>
      <c r="X21" s="196"/>
    </row>
    <row r="22" spans="1:24" s="7" customFormat="1" ht="409.5" outlineLevel="1">
      <c r="A22" s="888" t="s">
        <v>1091</v>
      </c>
      <c r="B22" s="889"/>
      <c r="C22" s="199"/>
      <c r="D22" s="199" t="s">
        <v>1103</v>
      </c>
      <c r="E22" s="225"/>
      <c r="F22" s="21"/>
      <c r="G22" s="196"/>
      <c r="H22" s="223"/>
      <c r="I22" s="223"/>
      <c r="J22" s="223"/>
      <c r="K22" s="196"/>
      <c r="L22" s="196"/>
      <c r="M22" s="196"/>
      <c r="N22" s="196"/>
      <c r="O22" s="196"/>
      <c r="P22" s="196"/>
      <c r="Q22" s="196"/>
      <c r="R22" s="196"/>
      <c r="S22" s="196"/>
      <c r="T22" s="196"/>
      <c r="U22" s="196"/>
      <c r="V22" s="196"/>
      <c r="W22" s="224"/>
      <c r="X22" s="196"/>
    </row>
    <row r="23" spans="1:24" s="7" customFormat="1" ht="378" outlineLevel="1">
      <c r="A23" s="18" t="s">
        <v>12</v>
      </c>
      <c r="B23" s="19" t="s">
        <v>1024</v>
      </c>
      <c r="C23" s="19" t="s">
        <v>1596</v>
      </c>
      <c r="D23" s="19" t="s">
        <v>332</v>
      </c>
      <c r="E23" s="21" t="s">
        <v>840</v>
      </c>
      <c r="F23" s="21" t="str">
        <f>VLOOKUP(A23,'[3]Калькулятор Индексации '!$A$12:$I$188,9,FALSE)</f>
        <v>Индексация</v>
      </c>
      <c r="G23" s="196">
        <v>3519.6728059466659</v>
      </c>
      <c r="H23" s="223">
        <v>3414.08</v>
      </c>
      <c r="I23" s="223">
        <v>2978.91</v>
      </c>
      <c r="J23" s="223">
        <v>435.17</v>
      </c>
      <c r="K23" s="196">
        <v>3396.48</v>
      </c>
      <c r="L23" s="196">
        <v>2963.56</v>
      </c>
      <c r="M23" s="196">
        <v>432.92</v>
      </c>
      <c r="N23" s="196">
        <v>3519.6728059466659</v>
      </c>
      <c r="O23" s="196">
        <v>3378.89</v>
      </c>
      <c r="P23" s="196">
        <v>2948.21</v>
      </c>
      <c r="Q23" s="196">
        <v>430.68</v>
      </c>
      <c r="R23" s="196">
        <v>3378.89</v>
      </c>
      <c r="S23" s="196">
        <v>3378.89</v>
      </c>
      <c r="T23" s="196">
        <v>2948.21</v>
      </c>
      <c r="U23" s="196">
        <v>430.68</v>
      </c>
      <c r="V23" s="224">
        <f t="shared" ref="V23:V25" si="4">MIN(H23,K23,O23,S23)</f>
        <v>3378.89</v>
      </c>
      <c r="W23" s="196">
        <f t="shared" ref="W23:W25" si="5">MAX(H23,K23,O23,S23)</f>
        <v>3414.08</v>
      </c>
      <c r="X23" s="196"/>
    </row>
    <row r="24" spans="1:24" s="7" customFormat="1" ht="252" outlineLevel="1">
      <c r="A24" s="18" t="s">
        <v>13</v>
      </c>
      <c r="B24" s="19" t="s">
        <v>962</v>
      </c>
      <c r="C24" s="19" t="s">
        <v>1597</v>
      </c>
      <c r="D24" s="19" t="s">
        <v>332</v>
      </c>
      <c r="E24" s="21" t="s">
        <v>1598</v>
      </c>
      <c r="F24" s="21" t="str">
        <f>VLOOKUP(A24,'[3]Калькулятор Индексации '!$A$12:$I$188,9,FALSE)</f>
        <v>Индексация</v>
      </c>
      <c r="G24" s="196">
        <v>4767.4565822356799</v>
      </c>
      <c r="H24" s="223">
        <v>4624.43</v>
      </c>
      <c r="I24" s="223">
        <v>4171.8999999999996</v>
      </c>
      <c r="J24" s="223">
        <v>452.53</v>
      </c>
      <c r="K24" s="196">
        <v>4600.6000000000004</v>
      </c>
      <c r="L24" s="196">
        <v>4150.3999999999996</v>
      </c>
      <c r="M24" s="196">
        <v>450.2</v>
      </c>
      <c r="N24" s="196">
        <v>4767.4565822356799</v>
      </c>
      <c r="O24" s="196">
        <v>4576.76</v>
      </c>
      <c r="P24" s="196">
        <v>4128.9000000000005</v>
      </c>
      <c r="Q24" s="196">
        <v>447.86</v>
      </c>
      <c r="R24" s="196">
        <v>4576.76</v>
      </c>
      <c r="S24" s="196">
        <v>4576.76</v>
      </c>
      <c r="T24" s="196">
        <v>4128.9000000000005</v>
      </c>
      <c r="U24" s="196">
        <v>447.86</v>
      </c>
      <c r="V24" s="224">
        <f t="shared" si="4"/>
        <v>4576.76</v>
      </c>
      <c r="W24" s="196">
        <f t="shared" si="5"/>
        <v>4624.43</v>
      </c>
      <c r="X24" s="196"/>
    </row>
    <row r="25" spans="1:24" s="7" customFormat="1" ht="363" outlineLevel="1" thickBot="1">
      <c r="A25" s="18" t="s">
        <v>14</v>
      </c>
      <c r="B25" s="19" t="s">
        <v>727</v>
      </c>
      <c r="C25" s="19" t="s">
        <v>1599</v>
      </c>
      <c r="D25" s="19" t="s">
        <v>332</v>
      </c>
      <c r="E25" s="21" t="s">
        <v>870</v>
      </c>
      <c r="F25" s="21" t="str">
        <f>VLOOKUP(A25,'[3]Калькулятор Индексации '!$A$12:$I$188,9,FALSE)</f>
        <v>Индексация</v>
      </c>
      <c r="G25" s="196">
        <v>3450.8719772396712</v>
      </c>
      <c r="H25" s="223">
        <v>3347.35</v>
      </c>
      <c r="I25" s="223">
        <v>3172.01</v>
      </c>
      <c r="J25" s="223">
        <v>175.34</v>
      </c>
      <c r="K25" s="196">
        <v>3330.09</v>
      </c>
      <c r="L25" s="196">
        <v>3155.66</v>
      </c>
      <c r="M25" s="196">
        <v>174.43</v>
      </c>
      <c r="N25" s="196">
        <v>3450.8719772396712</v>
      </c>
      <c r="O25" s="196">
        <v>3312.84</v>
      </c>
      <c r="P25" s="196">
        <v>3139.31</v>
      </c>
      <c r="Q25" s="196">
        <v>173.53</v>
      </c>
      <c r="R25" s="196">
        <v>3312.84</v>
      </c>
      <c r="S25" s="196">
        <v>3312.84</v>
      </c>
      <c r="T25" s="196">
        <v>3139.31</v>
      </c>
      <c r="U25" s="196">
        <v>173.53</v>
      </c>
      <c r="V25" s="224">
        <f t="shared" si="4"/>
        <v>3312.84</v>
      </c>
      <c r="W25" s="196">
        <f t="shared" si="5"/>
        <v>3347.35</v>
      </c>
      <c r="X25" s="196"/>
    </row>
    <row r="26" spans="1:24" s="7" customFormat="1" ht="16.5" outlineLevel="1" thickBot="1">
      <c r="A26" s="896" t="s">
        <v>631</v>
      </c>
      <c r="B26" s="897"/>
      <c r="C26" s="897"/>
      <c r="D26" s="897"/>
      <c r="E26" s="897"/>
      <c r="F26" s="21"/>
      <c r="G26" s="196"/>
      <c r="H26" s="223"/>
      <c r="I26" s="223"/>
      <c r="J26" s="223"/>
      <c r="K26" s="196"/>
      <c r="L26" s="196"/>
      <c r="M26" s="196"/>
      <c r="N26" s="196"/>
      <c r="O26" s="196"/>
      <c r="P26" s="196"/>
      <c r="Q26" s="196"/>
      <c r="R26" s="196"/>
      <c r="S26" s="196"/>
      <c r="T26" s="196"/>
      <c r="U26" s="196"/>
      <c r="V26" s="196"/>
      <c r="W26" s="224"/>
      <c r="X26" s="196"/>
    </row>
    <row r="27" spans="1:24" s="7" customFormat="1" ht="18.75">
      <c r="A27" s="894" t="s">
        <v>1195</v>
      </c>
      <c r="B27" s="895"/>
      <c r="C27" s="200"/>
      <c r="D27" s="200"/>
      <c r="E27" s="160"/>
      <c r="F27" s="21"/>
      <c r="G27" s="196"/>
      <c r="H27" s="223"/>
      <c r="I27" s="223"/>
      <c r="J27" s="223"/>
      <c r="K27" s="196"/>
      <c r="L27" s="196"/>
      <c r="M27" s="196"/>
      <c r="N27" s="196"/>
      <c r="O27" s="196"/>
      <c r="P27" s="196"/>
      <c r="Q27" s="196"/>
      <c r="R27" s="196"/>
      <c r="S27" s="196"/>
      <c r="T27" s="196"/>
      <c r="U27" s="196"/>
      <c r="V27" s="196"/>
      <c r="W27" s="224"/>
      <c r="X27" s="196"/>
    </row>
    <row r="28" spans="1:24" s="7" customFormat="1" ht="18.75" outlineLevel="1">
      <c r="A28" s="898" t="s">
        <v>1095</v>
      </c>
      <c r="B28" s="899"/>
      <c r="C28" s="899"/>
      <c r="D28" s="899"/>
      <c r="E28" s="899"/>
      <c r="F28" s="21"/>
      <c r="G28" s="196"/>
      <c r="H28" s="223"/>
      <c r="I28" s="223"/>
      <c r="J28" s="223"/>
      <c r="K28" s="196"/>
      <c r="L28" s="196"/>
      <c r="M28" s="196"/>
      <c r="N28" s="196"/>
      <c r="O28" s="196"/>
      <c r="P28" s="196"/>
      <c r="Q28" s="196"/>
      <c r="R28" s="196"/>
      <c r="S28" s="196"/>
      <c r="T28" s="196"/>
      <c r="U28" s="196"/>
      <c r="V28" s="196"/>
      <c r="W28" s="224"/>
      <c r="X28" s="196"/>
    </row>
    <row r="29" spans="1:24" s="7" customFormat="1" ht="267.75" outlineLevel="1">
      <c r="A29" s="30" t="s">
        <v>15</v>
      </c>
      <c r="B29" s="23" t="s">
        <v>333</v>
      </c>
      <c r="C29" s="23" t="s">
        <v>1600</v>
      </c>
      <c r="D29" s="23"/>
      <c r="E29" s="26" t="s">
        <v>728</v>
      </c>
      <c r="F29" s="21"/>
      <c r="G29" s="196"/>
      <c r="H29" s="223"/>
      <c r="I29" s="223"/>
      <c r="J29" s="223"/>
      <c r="K29" s="196"/>
      <c r="L29" s="196"/>
      <c r="M29" s="196"/>
      <c r="N29" s="196"/>
      <c r="O29" s="196"/>
      <c r="P29" s="196"/>
      <c r="Q29" s="196"/>
      <c r="R29" s="196"/>
      <c r="S29" s="196"/>
      <c r="T29" s="196"/>
      <c r="U29" s="196"/>
      <c r="V29" s="196"/>
      <c r="W29" s="224"/>
      <c r="X29" s="196"/>
    </row>
    <row r="30" spans="1:24" s="7" customFormat="1" ht="47.25" outlineLevel="1">
      <c r="A30" s="193" t="s">
        <v>334</v>
      </c>
      <c r="B30" s="113" t="s">
        <v>1601</v>
      </c>
      <c r="C30" s="113"/>
      <c r="D30" s="113" t="s">
        <v>86</v>
      </c>
      <c r="E30" s="114" t="s">
        <v>84</v>
      </c>
      <c r="F30" s="21" t="str">
        <f>VLOOKUP(A30,'[3]Калькулятор Индексации '!$A$12:$I$188,9,FALSE)</f>
        <v>Индексация</v>
      </c>
      <c r="G30" s="196">
        <v>200201.19</v>
      </c>
      <c r="H30" s="223">
        <v>194195.15</v>
      </c>
      <c r="I30" s="223">
        <v>173467.49</v>
      </c>
      <c r="J30" s="223">
        <v>20727.66</v>
      </c>
      <c r="K30" s="196">
        <v>193194.15</v>
      </c>
      <c r="L30" s="196">
        <v>172573.33</v>
      </c>
      <c r="M30" s="196">
        <v>20620.82</v>
      </c>
      <c r="N30" s="196">
        <v>266270.94094381563</v>
      </c>
      <c r="O30" s="196">
        <v>255620.1</v>
      </c>
      <c r="P30" s="196">
        <v>228336.17</v>
      </c>
      <c r="Q30" s="196">
        <v>27283.93</v>
      </c>
      <c r="R30" s="196">
        <v>255620.1</v>
      </c>
      <c r="S30" s="196">
        <v>255620.1</v>
      </c>
      <c r="T30" s="196">
        <v>228336.17</v>
      </c>
      <c r="U30" s="196">
        <v>27283.93</v>
      </c>
      <c r="V30" s="224">
        <f t="shared" ref="V30:V32" si="6">MIN(H30,K30,O30,S30)</f>
        <v>193194.15</v>
      </c>
      <c r="W30" s="196">
        <f t="shared" ref="W30:W32" si="7">MAX(H30,K30,O30,S30)</f>
        <v>255620.1</v>
      </c>
      <c r="X30" s="196"/>
    </row>
    <row r="31" spans="1:24" s="7" customFormat="1" ht="47.25" outlineLevel="1">
      <c r="A31" s="193" t="s">
        <v>335</v>
      </c>
      <c r="B31" s="113" t="s">
        <v>1602</v>
      </c>
      <c r="C31" s="113"/>
      <c r="D31" s="113" t="s">
        <v>86</v>
      </c>
      <c r="E31" s="114" t="s">
        <v>84</v>
      </c>
      <c r="F31" s="21" t="str">
        <f>VLOOKUP(A31,'[3]Калькулятор Индексации '!$A$12:$I$188,9,FALSE)</f>
        <v>Индексация</v>
      </c>
      <c r="G31" s="196">
        <v>226301.18</v>
      </c>
      <c r="H31" s="223">
        <v>219512.14</v>
      </c>
      <c r="I31" s="223">
        <v>198116.82</v>
      </c>
      <c r="J31" s="223">
        <v>21395.32</v>
      </c>
      <c r="K31" s="196">
        <v>218380.64</v>
      </c>
      <c r="L31" s="196">
        <v>197095.61</v>
      </c>
      <c r="M31" s="196">
        <v>21285.03</v>
      </c>
      <c r="N31" s="196">
        <v>304443.96635059622</v>
      </c>
      <c r="O31" s="196">
        <v>292266.21000000002</v>
      </c>
      <c r="P31" s="196">
        <v>263779.73000000004</v>
      </c>
      <c r="Q31" s="196">
        <v>28486.48</v>
      </c>
      <c r="R31" s="196">
        <v>292266.21000000002</v>
      </c>
      <c r="S31" s="196">
        <v>292266.21000000002</v>
      </c>
      <c r="T31" s="196">
        <v>263779.73000000004</v>
      </c>
      <c r="U31" s="196">
        <v>28486.48</v>
      </c>
      <c r="V31" s="224">
        <f t="shared" si="6"/>
        <v>218380.64</v>
      </c>
      <c r="W31" s="196">
        <f t="shared" si="7"/>
        <v>292266.21000000002</v>
      </c>
      <c r="X31" s="196"/>
    </row>
    <row r="32" spans="1:24" s="7" customFormat="1" ht="47.25" outlineLevel="1">
      <c r="A32" s="193" t="s">
        <v>336</v>
      </c>
      <c r="B32" s="113" t="s">
        <v>1603</v>
      </c>
      <c r="C32" s="113"/>
      <c r="D32" s="113" t="s">
        <v>86</v>
      </c>
      <c r="E32" s="114" t="s">
        <v>84</v>
      </c>
      <c r="F32" s="21" t="str">
        <f>VLOOKUP(A32,'[3]Калькулятор Индексации '!$A$12:$I$188,9,FALSE)</f>
        <v>Индексация</v>
      </c>
      <c r="G32" s="196">
        <v>263665.98</v>
      </c>
      <c r="H32" s="223">
        <v>255756</v>
      </c>
      <c r="I32" s="223">
        <v>232631.86</v>
      </c>
      <c r="J32" s="223">
        <v>23124.14</v>
      </c>
      <c r="K32" s="196">
        <v>254437.67</v>
      </c>
      <c r="L32" s="196">
        <v>231432.73</v>
      </c>
      <c r="M32" s="196">
        <v>23004.94</v>
      </c>
      <c r="N32" s="196">
        <v>358741.78495080874</v>
      </c>
      <c r="O32" s="196">
        <v>344392.11</v>
      </c>
      <c r="P32" s="196">
        <v>313253.95</v>
      </c>
      <c r="Q32" s="196">
        <v>31138.16</v>
      </c>
      <c r="R32" s="196">
        <v>344392.11</v>
      </c>
      <c r="S32" s="196">
        <v>344392.11</v>
      </c>
      <c r="T32" s="196">
        <v>313253.95</v>
      </c>
      <c r="U32" s="196">
        <v>31138.16</v>
      </c>
      <c r="V32" s="224">
        <f t="shared" si="6"/>
        <v>254437.67</v>
      </c>
      <c r="W32" s="196">
        <f t="shared" si="7"/>
        <v>344392.11</v>
      </c>
      <c r="X32" s="196"/>
    </row>
    <row r="33" spans="1:24" s="7" customFormat="1" ht="330.75" outlineLevel="1">
      <c r="A33" s="30" t="s">
        <v>16</v>
      </c>
      <c r="B33" s="23" t="s">
        <v>893</v>
      </c>
      <c r="C33" s="23" t="s">
        <v>1604</v>
      </c>
      <c r="D33" s="23"/>
      <c r="E33" s="26" t="s">
        <v>728</v>
      </c>
      <c r="F33" s="21"/>
      <c r="G33" s="196"/>
      <c r="H33" s="223"/>
      <c r="I33" s="223"/>
      <c r="J33" s="223"/>
      <c r="K33" s="196"/>
      <c r="L33" s="196"/>
      <c r="M33" s="196"/>
      <c r="N33" s="196"/>
      <c r="O33" s="196"/>
      <c r="P33" s="196"/>
      <c r="Q33" s="196"/>
      <c r="R33" s="196"/>
      <c r="S33" s="196"/>
      <c r="T33" s="196"/>
      <c r="U33" s="196"/>
      <c r="V33" s="196"/>
      <c r="W33" s="224"/>
      <c r="X33" s="196"/>
    </row>
    <row r="34" spans="1:24" s="7" customFormat="1" ht="31.5" outlineLevel="1">
      <c r="A34" s="24" t="s">
        <v>337</v>
      </c>
      <c r="B34" s="25" t="s">
        <v>1601</v>
      </c>
      <c r="C34" s="25"/>
      <c r="D34" s="25" t="s">
        <v>86</v>
      </c>
      <c r="E34" s="26" t="s">
        <v>84</v>
      </c>
      <c r="F34" s="21" t="str">
        <f>VLOOKUP(A34,'[3]Калькулятор Индексации '!$A$12:$I$188,9,FALSE)</f>
        <v>Индексация</v>
      </c>
      <c r="G34" s="196">
        <v>425377.05</v>
      </c>
      <c r="H34" s="223">
        <v>412615.74</v>
      </c>
      <c r="I34" s="223">
        <v>335610.81</v>
      </c>
      <c r="J34" s="223">
        <v>77004.929999999993</v>
      </c>
      <c r="K34" s="196">
        <v>410488.85</v>
      </c>
      <c r="L34" s="196">
        <v>333880.84999999998</v>
      </c>
      <c r="M34" s="196">
        <v>76608</v>
      </c>
      <c r="N34" s="196">
        <v>507231.85755488952</v>
      </c>
      <c r="O34" s="196">
        <v>486942.58</v>
      </c>
      <c r="P34" s="196">
        <v>396066.31</v>
      </c>
      <c r="Q34" s="196">
        <v>90876.27</v>
      </c>
      <c r="R34" s="196">
        <v>486942.58</v>
      </c>
      <c r="S34" s="196">
        <v>486942.58</v>
      </c>
      <c r="T34" s="196">
        <v>396066.31</v>
      </c>
      <c r="U34" s="196">
        <v>90876.27</v>
      </c>
      <c r="V34" s="224">
        <f t="shared" ref="V34:V36" si="8">MIN(H34,K34,O34,S34)</f>
        <v>410488.85</v>
      </c>
      <c r="W34" s="196">
        <f t="shared" ref="W34:W36" si="9">MAX(H34,K34,O34,S34)</f>
        <v>486942.58</v>
      </c>
      <c r="X34" s="196"/>
    </row>
    <row r="35" spans="1:24" s="7" customFormat="1" ht="31.5" outlineLevel="1">
      <c r="A35" s="24" t="s">
        <v>338</v>
      </c>
      <c r="B35" s="25" t="s">
        <v>1602</v>
      </c>
      <c r="C35" s="25"/>
      <c r="D35" s="25" t="s">
        <v>86</v>
      </c>
      <c r="E35" s="26" t="s">
        <v>84</v>
      </c>
      <c r="F35" s="21" t="str">
        <f>VLOOKUP(A35,'[3]Калькулятор Индексации '!$A$12:$I$188,9,FALSE)</f>
        <v>Индексация</v>
      </c>
      <c r="G35" s="196">
        <v>455800.52</v>
      </c>
      <c r="H35" s="223">
        <v>442126.5</v>
      </c>
      <c r="I35" s="223">
        <v>363908.07</v>
      </c>
      <c r="J35" s="223">
        <v>78218.429999999993</v>
      </c>
      <c r="K35" s="196">
        <v>439847.5</v>
      </c>
      <c r="L35" s="196">
        <v>362032.26</v>
      </c>
      <c r="M35" s="196">
        <v>77815.240000000005</v>
      </c>
      <c r="N35" s="196">
        <v>557445.83618012734</v>
      </c>
      <c r="O35" s="196">
        <v>535148</v>
      </c>
      <c r="P35" s="196">
        <v>440472.75</v>
      </c>
      <c r="Q35" s="196">
        <v>94675.25</v>
      </c>
      <c r="R35" s="196">
        <v>535148</v>
      </c>
      <c r="S35" s="196">
        <v>535148</v>
      </c>
      <c r="T35" s="196">
        <v>440472.75</v>
      </c>
      <c r="U35" s="196">
        <v>94675.25</v>
      </c>
      <c r="V35" s="224">
        <f t="shared" si="8"/>
        <v>439847.5</v>
      </c>
      <c r="W35" s="196">
        <f t="shared" si="9"/>
        <v>535148</v>
      </c>
      <c r="X35" s="196"/>
    </row>
    <row r="36" spans="1:24" s="7" customFormat="1" ht="31.5" outlineLevel="1">
      <c r="A36" s="24" t="s">
        <v>339</v>
      </c>
      <c r="B36" s="25" t="s">
        <v>1603</v>
      </c>
      <c r="C36" s="25"/>
      <c r="D36" s="25" t="s">
        <v>86</v>
      </c>
      <c r="E36" s="26" t="s">
        <v>84</v>
      </c>
      <c r="F36" s="21" t="str">
        <f>VLOOKUP(A36,'[3]Калькулятор Индексации '!$A$12:$I$188,9,FALSE)</f>
        <v>Индексация</v>
      </c>
      <c r="G36" s="196">
        <v>515842.52</v>
      </c>
      <c r="H36" s="223">
        <v>500367.24</v>
      </c>
      <c r="I36" s="223">
        <v>415054.12</v>
      </c>
      <c r="J36" s="223">
        <v>85313.12</v>
      </c>
      <c r="K36" s="196">
        <v>497788.03</v>
      </c>
      <c r="L36" s="196">
        <v>412914.67</v>
      </c>
      <c r="M36" s="196">
        <v>84873.36</v>
      </c>
      <c r="N36" s="196">
        <v>638763.41126559745</v>
      </c>
      <c r="O36" s="196">
        <v>613212.87</v>
      </c>
      <c r="P36" s="196">
        <v>508659.45</v>
      </c>
      <c r="Q36" s="196">
        <v>104553.42</v>
      </c>
      <c r="R36" s="196">
        <v>613212.87</v>
      </c>
      <c r="S36" s="196">
        <v>613212.87</v>
      </c>
      <c r="T36" s="196">
        <v>508659.45</v>
      </c>
      <c r="U36" s="196">
        <v>104553.42</v>
      </c>
      <c r="V36" s="224">
        <f t="shared" si="8"/>
        <v>497788.03</v>
      </c>
      <c r="W36" s="196">
        <f t="shared" si="9"/>
        <v>613212.87</v>
      </c>
      <c r="X36" s="196"/>
    </row>
    <row r="37" spans="1:24" s="7" customFormat="1" ht="252" outlineLevel="1">
      <c r="A37" s="30" t="s">
        <v>17</v>
      </c>
      <c r="B37" s="23" t="s">
        <v>340</v>
      </c>
      <c r="C37" s="23" t="s">
        <v>1605</v>
      </c>
      <c r="D37" s="23"/>
      <c r="E37" s="26" t="s">
        <v>728</v>
      </c>
      <c r="F37" s="21"/>
      <c r="G37" s="196"/>
      <c r="H37" s="223"/>
      <c r="I37" s="223"/>
      <c r="J37" s="223"/>
      <c r="K37" s="196"/>
      <c r="L37" s="196"/>
      <c r="M37" s="196"/>
      <c r="N37" s="196"/>
      <c r="O37" s="196"/>
      <c r="P37" s="196"/>
      <c r="Q37" s="196"/>
      <c r="R37" s="196"/>
      <c r="S37" s="196"/>
      <c r="T37" s="196"/>
      <c r="U37" s="196"/>
      <c r="V37" s="196"/>
      <c r="W37" s="224"/>
      <c r="X37" s="196"/>
    </row>
    <row r="38" spans="1:24" s="7" customFormat="1" ht="47.25" outlineLevel="1">
      <c r="A38" s="193" t="s">
        <v>341</v>
      </c>
      <c r="B38" s="113" t="s">
        <v>1601</v>
      </c>
      <c r="C38" s="113"/>
      <c r="D38" s="113" t="s">
        <v>86</v>
      </c>
      <c r="E38" s="114" t="s">
        <v>84</v>
      </c>
      <c r="F38" s="21" t="str">
        <f>VLOOKUP(A38,'[3]Калькулятор Индексации '!$A$12:$I$188,9,FALSE)</f>
        <v>Индексация</v>
      </c>
      <c r="G38" s="196">
        <v>215088.22</v>
      </c>
      <c r="H38" s="223">
        <v>208635.57</v>
      </c>
      <c r="I38" s="223">
        <v>181051.77</v>
      </c>
      <c r="J38" s="223">
        <v>27583.8</v>
      </c>
      <c r="K38" s="196">
        <v>207560.13</v>
      </c>
      <c r="L38" s="196">
        <v>180118.51</v>
      </c>
      <c r="M38" s="196">
        <v>27441.62</v>
      </c>
      <c r="N38" s="196">
        <v>263053.7434772448</v>
      </c>
      <c r="O38" s="196">
        <v>252531.59</v>
      </c>
      <c r="P38" s="196">
        <v>219144.28</v>
      </c>
      <c r="Q38" s="196">
        <v>33387.31</v>
      </c>
      <c r="R38" s="196">
        <v>252531.59</v>
      </c>
      <c r="S38" s="196">
        <v>252531.59</v>
      </c>
      <c r="T38" s="196">
        <v>219144.28</v>
      </c>
      <c r="U38" s="196">
        <v>33387.31</v>
      </c>
      <c r="V38" s="224">
        <f t="shared" ref="V38:V40" si="10">MIN(H38,K38,O38,S38)</f>
        <v>207560.13</v>
      </c>
      <c r="W38" s="196">
        <f t="shared" ref="W38:W40" si="11">MAX(H38,K38,O38,S38)</f>
        <v>252531.59</v>
      </c>
      <c r="X38" s="196"/>
    </row>
    <row r="39" spans="1:24" s="7" customFormat="1" ht="47.25" outlineLevel="1">
      <c r="A39" s="193" t="s">
        <v>342</v>
      </c>
      <c r="B39" s="113" t="s">
        <v>1602</v>
      </c>
      <c r="C39" s="113"/>
      <c r="D39" s="113" t="s">
        <v>86</v>
      </c>
      <c r="E39" s="114" t="s">
        <v>84</v>
      </c>
      <c r="F39" s="21" t="str">
        <f>VLOOKUP(A39,'[3]Калькулятор Индексации '!$A$12:$I$188,9,FALSE)</f>
        <v>Индексация</v>
      </c>
      <c r="G39" s="196">
        <v>242284.74</v>
      </c>
      <c r="H39" s="223">
        <v>235016.2</v>
      </c>
      <c r="I39" s="223">
        <v>206750.03</v>
      </c>
      <c r="J39" s="223">
        <v>28266.17</v>
      </c>
      <c r="K39" s="196">
        <v>233804.77</v>
      </c>
      <c r="L39" s="196">
        <v>205684.3</v>
      </c>
      <c r="M39" s="196">
        <v>28120.47</v>
      </c>
      <c r="N39" s="196">
        <v>307427.02846930083</v>
      </c>
      <c r="O39" s="196">
        <v>295129.95</v>
      </c>
      <c r="P39" s="196">
        <v>259633.7</v>
      </c>
      <c r="Q39" s="196">
        <v>35496.25</v>
      </c>
      <c r="R39" s="196">
        <v>295129.95</v>
      </c>
      <c r="S39" s="196">
        <v>295129.95</v>
      </c>
      <c r="T39" s="196">
        <v>259633.7</v>
      </c>
      <c r="U39" s="196">
        <v>35496.25</v>
      </c>
      <c r="V39" s="224">
        <f t="shared" si="10"/>
        <v>233804.77</v>
      </c>
      <c r="W39" s="196">
        <f t="shared" si="11"/>
        <v>295129.95</v>
      </c>
      <c r="X39" s="196"/>
    </row>
    <row r="40" spans="1:24" s="7" customFormat="1" ht="47.25" outlineLevel="1">
      <c r="A40" s="193" t="s">
        <v>343</v>
      </c>
      <c r="B40" s="113" t="s">
        <v>1603</v>
      </c>
      <c r="C40" s="113"/>
      <c r="D40" s="113" t="s">
        <v>86</v>
      </c>
      <c r="E40" s="114" t="s">
        <v>84</v>
      </c>
      <c r="F40" s="21" t="str">
        <f>VLOOKUP(A40,'[3]Калькулятор Индексации '!$A$12:$I$188,9,FALSE)</f>
        <v>Индексация</v>
      </c>
      <c r="G40" s="196">
        <v>279473.13</v>
      </c>
      <c r="H40" s="223">
        <v>271088.94</v>
      </c>
      <c r="I40" s="223">
        <v>241084.11</v>
      </c>
      <c r="J40" s="223">
        <v>30004.83</v>
      </c>
      <c r="K40" s="196">
        <v>269691.57</v>
      </c>
      <c r="L40" s="196">
        <v>239841.4</v>
      </c>
      <c r="M40" s="196">
        <v>29850.17</v>
      </c>
      <c r="N40" s="196">
        <v>358886.56618248695</v>
      </c>
      <c r="O40" s="196">
        <v>344531.1</v>
      </c>
      <c r="P40" s="196">
        <v>306397.5</v>
      </c>
      <c r="Q40" s="196">
        <v>38133.599999999999</v>
      </c>
      <c r="R40" s="196">
        <v>344531.1</v>
      </c>
      <c r="S40" s="196">
        <v>344531.1</v>
      </c>
      <c r="T40" s="196">
        <v>306397.5</v>
      </c>
      <c r="U40" s="196">
        <v>38133.599999999999</v>
      </c>
      <c r="V40" s="224">
        <f t="shared" si="10"/>
        <v>269691.57</v>
      </c>
      <c r="W40" s="196">
        <f t="shared" si="11"/>
        <v>344531.1</v>
      </c>
      <c r="X40" s="196"/>
    </row>
    <row r="41" spans="1:24" s="7" customFormat="1" ht="31.5" outlineLevel="1">
      <c r="A41" s="30" t="s">
        <v>31</v>
      </c>
      <c r="B41" s="205" t="s">
        <v>345</v>
      </c>
      <c r="C41" s="205"/>
      <c r="D41" s="205"/>
      <c r="E41" s="226" t="s">
        <v>84</v>
      </c>
      <c r="F41" s="21"/>
      <c r="G41" s="196"/>
      <c r="H41" s="223"/>
      <c r="I41" s="223"/>
      <c r="J41" s="223"/>
      <c r="K41" s="196"/>
      <c r="L41" s="196"/>
      <c r="M41" s="196"/>
      <c r="N41" s="196"/>
      <c r="O41" s="196"/>
      <c r="P41" s="196"/>
      <c r="Q41" s="196"/>
      <c r="R41" s="196"/>
      <c r="S41" s="196"/>
      <c r="T41" s="196"/>
      <c r="U41" s="196"/>
      <c r="V41" s="196"/>
      <c r="W41" s="224"/>
      <c r="X41" s="196"/>
    </row>
    <row r="42" spans="1:24" s="7" customFormat="1" ht="173.25" outlineLevel="1">
      <c r="A42" s="24" t="s">
        <v>114</v>
      </c>
      <c r="B42" s="27" t="s">
        <v>346</v>
      </c>
      <c r="C42" s="27" t="s">
        <v>964</v>
      </c>
      <c r="D42" s="27" t="s">
        <v>347</v>
      </c>
      <c r="E42" s="26" t="s">
        <v>84</v>
      </c>
      <c r="F42" s="21"/>
      <c r="G42" s="196">
        <v>4047.73</v>
      </c>
      <c r="H42" s="223">
        <v>3926.3</v>
      </c>
      <c r="I42" s="223">
        <v>3926.3</v>
      </c>
      <c r="J42" s="223">
        <v>0</v>
      </c>
      <c r="K42" s="196">
        <v>3906.06</v>
      </c>
      <c r="L42" s="196">
        <v>3906.06</v>
      </c>
      <c r="M42" s="196">
        <v>0</v>
      </c>
      <c r="N42" s="196">
        <v>4047.73</v>
      </c>
      <c r="O42" s="196">
        <v>3885.82</v>
      </c>
      <c r="P42" s="196">
        <v>3885.82</v>
      </c>
      <c r="Q42" s="196">
        <v>0</v>
      </c>
      <c r="R42" s="196">
        <v>3885.82</v>
      </c>
      <c r="S42" s="196">
        <v>3885.82</v>
      </c>
      <c r="T42" s="196">
        <v>3885.82</v>
      </c>
      <c r="U42" s="196">
        <v>0</v>
      </c>
      <c r="V42" s="224">
        <f t="shared" ref="V42:V49" si="12">MIN(H42,K42,O42,S42)</f>
        <v>3885.82</v>
      </c>
      <c r="W42" s="196">
        <f t="shared" ref="W42:W49" si="13">MAX(H42,K42,O42,S42)</f>
        <v>3926.3</v>
      </c>
      <c r="X42" s="196"/>
    </row>
    <row r="43" spans="1:24" s="7" customFormat="1" ht="94.5" outlineLevel="1">
      <c r="A43" s="24" t="s">
        <v>115</v>
      </c>
      <c r="B43" s="27" t="s">
        <v>348</v>
      </c>
      <c r="C43" s="27"/>
      <c r="D43" s="27" t="s">
        <v>347</v>
      </c>
      <c r="E43" s="26" t="s">
        <v>84</v>
      </c>
      <c r="F43" s="21"/>
      <c r="G43" s="196">
        <v>8332.33</v>
      </c>
      <c r="H43" s="223">
        <v>8082.36</v>
      </c>
      <c r="I43" s="223">
        <v>8082.36</v>
      </c>
      <c r="J43" s="223">
        <v>0</v>
      </c>
      <c r="K43" s="196">
        <v>8040.7</v>
      </c>
      <c r="L43" s="196">
        <v>8040.7</v>
      </c>
      <c r="M43" s="196">
        <v>0</v>
      </c>
      <c r="N43" s="196">
        <v>8332.33</v>
      </c>
      <c r="O43" s="196">
        <v>7999.04</v>
      </c>
      <c r="P43" s="196">
        <v>7999.04</v>
      </c>
      <c r="Q43" s="196">
        <v>0</v>
      </c>
      <c r="R43" s="196">
        <v>7999.04</v>
      </c>
      <c r="S43" s="196">
        <v>7999.04</v>
      </c>
      <c r="T43" s="196">
        <v>7999.04</v>
      </c>
      <c r="U43" s="196">
        <v>0</v>
      </c>
      <c r="V43" s="224">
        <f t="shared" si="12"/>
        <v>7999.04</v>
      </c>
      <c r="W43" s="196">
        <f t="shared" si="13"/>
        <v>8082.36</v>
      </c>
      <c r="X43" s="196"/>
    </row>
    <row r="44" spans="1:24" s="7" customFormat="1" ht="94.5" outlineLevel="1">
      <c r="A44" s="24" t="s">
        <v>1075</v>
      </c>
      <c r="B44" s="27" t="s">
        <v>350</v>
      </c>
      <c r="C44" s="27"/>
      <c r="D44" s="27" t="s">
        <v>347</v>
      </c>
      <c r="E44" s="26" t="s">
        <v>84</v>
      </c>
      <c r="F44" s="21"/>
      <c r="G44" s="196">
        <v>12171.26</v>
      </c>
      <c r="H44" s="223">
        <v>11806.12</v>
      </c>
      <c r="I44" s="223">
        <v>11806.12</v>
      </c>
      <c r="J44" s="223">
        <v>0</v>
      </c>
      <c r="K44" s="196">
        <v>11745.27</v>
      </c>
      <c r="L44" s="196">
        <v>11745.27</v>
      </c>
      <c r="M44" s="196">
        <v>0</v>
      </c>
      <c r="N44" s="196">
        <v>12171.26</v>
      </c>
      <c r="O44" s="196">
        <v>11684.41</v>
      </c>
      <c r="P44" s="196">
        <v>11684.41</v>
      </c>
      <c r="Q44" s="196">
        <v>0</v>
      </c>
      <c r="R44" s="196">
        <v>11684.41</v>
      </c>
      <c r="S44" s="196">
        <v>11684.41</v>
      </c>
      <c r="T44" s="196">
        <v>11684.41</v>
      </c>
      <c r="U44" s="196">
        <v>0</v>
      </c>
      <c r="V44" s="224">
        <f t="shared" si="12"/>
        <v>11684.41</v>
      </c>
      <c r="W44" s="196">
        <f t="shared" si="13"/>
        <v>11806.12</v>
      </c>
      <c r="X44" s="196"/>
    </row>
    <row r="45" spans="1:24" s="7" customFormat="1" ht="94.5" outlineLevel="1">
      <c r="A45" s="24" t="s">
        <v>1076</v>
      </c>
      <c r="B45" s="27" t="s">
        <v>352</v>
      </c>
      <c r="C45" s="27"/>
      <c r="D45" s="27" t="s">
        <v>347</v>
      </c>
      <c r="E45" s="26" t="s">
        <v>84</v>
      </c>
      <c r="F45" s="21"/>
      <c r="G45" s="196">
        <v>15982.83</v>
      </c>
      <c r="H45" s="223">
        <v>15503.35</v>
      </c>
      <c r="I45" s="223">
        <v>15503.35</v>
      </c>
      <c r="J45" s="223">
        <v>0</v>
      </c>
      <c r="K45" s="196">
        <v>15423.43</v>
      </c>
      <c r="L45" s="196">
        <v>15423.43</v>
      </c>
      <c r="M45" s="196">
        <v>0</v>
      </c>
      <c r="N45" s="196">
        <v>15982.83</v>
      </c>
      <c r="O45" s="196">
        <v>15343.52</v>
      </c>
      <c r="P45" s="196">
        <v>15343.52</v>
      </c>
      <c r="Q45" s="196">
        <v>0</v>
      </c>
      <c r="R45" s="196">
        <v>15343.52</v>
      </c>
      <c r="S45" s="196">
        <v>15343.52</v>
      </c>
      <c r="T45" s="196">
        <v>15343.52</v>
      </c>
      <c r="U45" s="196">
        <v>0</v>
      </c>
      <c r="V45" s="224">
        <f t="shared" si="12"/>
        <v>15343.52</v>
      </c>
      <c r="W45" s="196">
        <f t="shared" si="13"/>
        <v>15503.35</v>
      </c>
      <c r="X45" s="196"/>
    </row>
    <row r="46" spans="1:24" s="7" customFormat="1" ht="94.5" outlineLevel="1">
      <c r="A46" s="24" t="s">
        <v>1077</v>
      </c>
      <c r="B46" s="27" t="s">
        <v>354</v>
      </c>
      <c r="C46" s="27"/>
      <c r="D46" s="27" t="s">
        <v>347</v>
      </c>
      <c r="E46" s="26" t="s">
        <v>84</v>
      </c>
      <c r="F46" s="21"/>
      <c r="G46" s="196">
        <v>19812.41</v>
      </c>
      <c r="H46" s="223">
        <v>19218.04</v>
      </c>
      <c r="I46" s="223">
        <v>19218.04</v>
      </c>
      <c r="J46" s="223">
        <v>0</v>
      </c>
      <c r="K46" s="196">
        <v>19118.98</v>
      </c>
      <c r="L46" s="196">
        <v>19118.98</v>
      </c>
      <c r="M46" s="196">
        <v>0</v>
      </c>
      <c r="N46" s="196">
        <v>19812.41</v>
      </c>
      <c r="O46" s="196">
        <v>19019.91</v>
      </c>
      <c r="P46" s="196">
        <v>19019.91</v>
      </c>
      <c r="Q46" s="196">
        <v>0</v>
      </c>
      <c r="R46" s="196">
        <v>19019.91</v>
      </c>
      <c r="S46" s="196">
        <v>19019.91</v>
      </c>
      <c r="T46" s="196">
        <v>19019.91</v>
      </c>
      <c r="U46" s="196">
        <v>0</v>
      </c>
      <c r="V46" s="224">
        <f t="shared" si="12"/>
        <v>19019.91</v>
      </c>
      <c r="W46" s="196">
        <f t="shared" si="13"/>
        <v>19218.04</v>
      </c>
      <c r="X46" s="196"/>
    </row>
    <row r="47" spans="1:24" s="7" customFormat="1" ht="94.5" outlineLevel="1">
      <c r="A47" s="24" t="s">
        <v>1078</v>
      </c>
      <c r="B47" s="27" t="s">
        <v>356</v>
      </c>
      <c r="C47" s="27"/>
      <c r="D47" s="27" t="s">
        <v>347</v>
      </c>
      <c r="E47" s="26" t="s">
        <v>84</v>
      </c>
      <c r="F47" s="21"/>
      <c r="G47" s="196">
        <v>23623.98</v>
      </c>
      <c r="H47" s="223">
        <v>22915.26</v>
      </c>
      <c r="I47" s="223">
        <v>22915.26</v>
      </c>
      <c r="J47" s="223">
        <v>0</v>
      </c>
      <c r="K47" s="196">
        <v>22797.14</v>
      </c>
      <c r="L47" s="196">
        <v>22797.14</v>
      </c>
      <c r="M47" s="196">
        <v>0</v>
      </c>
      <c r="N47" s="196">
        <v>23623.98</v>
      </c>
      <c r="O47" s="196">
        <v>22679.02</v>
      </c>
      <c r="P47" s="196">
        <v>22679.02</v>
      </c>
      <c r="Q47" s="196">
        <v>0</v>
      </c>
      <c r="R47" s="196">
        <v>22679.02</v>
      </c>
      <c r="S47" s="196">
        <v>22679.02</v>
      </c>
      <c r="T47" s="196">
        <v>22679.02</v>
      </c>
      <c r="U47" s="196">
        <v>0</v>
      </c>
      <c r="V47" s="224">
        <f t="shared" si="12"/>
        <v>22679.02</v>
      </c>
      <c r="W47" s="196">
        <f t="shared" si="13"/>
        <v>22915.26</v>
      </c>
      <c r="X47" s="196"/>
    </row>
    <row r="48" spans="1:24" s="7" customFormat="1" ht="94.5" outlineLevel="1">
      <c r="A48" s="24" t="s">
        <v>1079</v>
      </c>
      <c r="B48" s="27" t="s">
        <v>358</v>
      </c>
      <c r="C48" s="27"/>
      <c r="D48" s="27" t="s">
        <v>347</v>
      </c>
      <c r="E48" s="26" t="s">
        <v>84</v>
      </c>
      <c r="F48" s="21"/>
      <c r="G48" s="196">
        <v>27453.55</v>
      </c>
      <c r="H48" s="223">
        <v>26629.94</v>
      </c>
      <c r="I48" s="223">
        <v>26629.94</v>
      </c>
      <c r="J48" s="223">
        <v>0</v>
      </c>
      <c r="K48" s="196">
        <v>26492.68</v>
      </c>
      <c r="L48" s="196">
        <v>26492.68</v>
      </c>
      <c r="M48" s="196">
        <v>0</v>
      </c>
      <c r="N48" s="196">
        <v>27453.55</v>
      </c>
      <c r="O48" s="196">
        <v>26355.41</v>
      </c>
      <c r="P48" s="196">
        <v>26355.41</v>
      </c>
      <c r="Q48" s="196">
        <v>0</v>
      </c>
      <c r="R48" s="196">
        <v>26355.41</v>
      </c>
      <c r="S48" s="196">
        <v>26355.41</v>
      </c>
      <c r="T48" s="196">
        <v>26355.41</v>
      </c>
      <c r="U48" s="196">
        <v>0</v>
      </c>
      <c r="V48" s="224">
        <f t="shared" si="12"/>
        <v>26355.41</v>
      </c>
      <c r="W48" s="196">
        <f t="shared" si="13"/>
        <v>26629.94</v>
      </c>
      <c r="X48" s="196"/>
    </row>
    <row r="49" spans="1:24" s="7" customFormat="1" ht="94.5" outlineLevel="1">
      <c r="A49" s="24" t="s">
        <v>1080</v>
      </c>
      <c r="B49" s="27" t="s">
        <v>360</v>
      </c>
      <c r="C49" s="27"/>
      <c r="D49" s="27" t="s">
        <v>347</v>
      </c>
      <c r="E49" s="26" t="s">
        <v>84</v>
      </c>
      <c r="F49" s="21"/>
      <c r="G49" s="196">
        <v>31269.439999999999</v>
      </c>
      <c r="H49" s="223">
        <v>30331.360000000001</v>
      </c>
      <c r="I49" s="223">
        <v>30331.360000000001</v>
      </c>
      <c r="J49" s="223">
        <v>0</v>
      </c>
      <c r="K49" s="196">
        <v>30175.01</v>
      </c>
      <c r="L49" s="196">
        <v>30175.01</v>
      </c>
      <c r="M49" s="196">
        <v>0</v>
      </c>
      <c r="N49" s="196">
        <v>31269.439999999999</v>
      </c>
      <c r="O49" s="196">
        <v>30018.66</v>
      </c>
      <c r="P49" s="196">
        <v>30018.66</v>
      </c>
      <c r="Q49" s="196">
        <v>0</v>
      </c>
      <c r="R49" s="196">
        <v>30018.66</v>
      </c>
      <c r="S49" s="196">
        <v>30018.66</v>
      </c>
      <c r="T49" s="196">
        <v>30018.66</v>
      </c>
      <c r="U49" s="196">
        <v>0</v>
      </c>
      <c r="V49" s="224">
        <f t="shared" si="12"/>
        <v>30018.66</v>
      </c>
      <c r="W49" s="196">
        <f t="shared" si="13"/>
        <v>30331.360000000001</v>
      </c>
      <c r="X49" s="196"/>
    </row>
    <row r="50" spans="1:24" s="7" customFormat="1" outlineLevel="1">
      <c r="A50" s="30" t="s">
        <v>32</v>
      </c>
      <c r="B50" s="205" t="s">
        <v>361</v>
      </c>
      <c r="C50" s="205"/>
      <c r="D50" s="205"/>
      <c r="E50" s="226" t="s">
        <v>84</v>
      </c>
      <c r="F50" s="21"/>
      <c r="G50" s="196"/>
      <c r="H50" s="223"/>
      <c r="I50" s="223"/>
      <c r="J50" s="223"/>
      <c r="K50" s="196"/>
      <c r="L50" s="196"/>
      <c r="M50" s="196"/>
      <c r="N50" s="196"/>
      <c r="O50" s="196"/>
      <c r="P50" s="196"/>
      <c r="Q50" s="196"/>
      <c r="R50" s="196"/>
      <c r="S50" s="196"/>
      <c r="T50" s="196"/>
      <c r="U50" s="196"/>
      <c r="V50" s="196"/>
      <c r="W50" s="224"/>
      <c r="X50" s="196"/>
    </row>
    <row r="51" spans="1:24" s="7" customFormat="1" ht="173.25" outlineLevel="1">
      <c r="A51" s="24" t="s">
        <v>136</v>
      </c>
      <c r="B51" s="27" t="s">
        <v>346</v>
      </c>
      <c r="C51" s="27" t="s">
        <v>965</v>
      </c>
      <c r="D51" s="27" t="s">
        <v>347</v>
      </c>
      <c r="E51" s="26" t="s">
        <v>84</v>
      </c>
      <c r="F51" s="21"/>
      <c r="G51" s="196">
        <v>2355.77</v>
      </c>
      <c r="H51" s="223">
        <v>2285.1</v>
      </c>
      <c r="I51" s="223">
        <v>2285.1</v>
      </c>
      <c r="J51" s="223">
        <v>0</v>
      </c>
      <c r="K51" s="196">
        <v>2273.3200000000002</v>
      </c>
      <c r="L51" s="196">
        <v>2273.3200000000002</v>
      </c>
      <c r="M51" s="196">
        <v>0</v>
      </c>
      <c r="N51" s="196">
        <v>2355.77</v>
      </c>
      <c r="O51" s="196">
        <v>2261.54</v>
      </c>
      <c r="P51" s="196">
        <v>2261.54</v>
      </c>
      <c r="Q51" s="196">
        <v>0</v>
      </c>
      <c r="R51" s="196">
        <v>2261.54</v>
      </c>
      <c r="S51" s="196">
        <v>2261.54</v>
      </c>
      <c r="T51" s="196">
        <v>2261.54</v>
      </c>
      <c r="U51" s="196">
        <v>0</v>
      </c>
      <c r="V51" s="224">
        <f t="shared" ref="V51:V58" si="14">MIN(H51,K51,O51,S51)</f>
        <v>2261.54</v>
      </c>
      <c r="W51" s="196">
        <f t="shared" ref="W51:W58" si="15">MAX(H51,K51,O51,S51)</f>
        <v>2285.1</v>
      </c>
      <c r="X51" s="196"/>
    </row>
    <row r="52" spans="1:24" s="7" customFormat="1" ht="94.5" outlineLevel="1">
      <c r="A52" s="24" t="s">
        <v>137</v>
      </c>
      <c r="B52" s="27" t="s">
        <v>348</v>
      </c>
      <c r="C52" s="27"/>
      <c r="D52" s="27" t="s">
        <v>347</v>
      </c>
      <c r="E52" s="26" t="s">
        <v>84</v>
      </c>
      <c r="F52" s="21"/>
      <c r="G52" s="196">
        <v>4015.33</v>
      </c>
      <c r="H52" s="223">
        <v>3894.87</v>
      </c>
      <c r="I52" s="223">
        <v>3894.87</v>
      </c>
      <c r="J52" s="223">
        <v>0</v>
      </c>
      <c r="K52" s="196">
        <v>3874.79</v>
      </c>
      <c r="L52" s="196">
        <v>3874.79</v>
      </c>
      <c r="M52" s="196">
        <v>0</v>
      </c>
      <c r="N52" s="196">
        <v>4015.33</v>
      </c>
      <c r="O52" s="196">
        <v>3854.72</v>
      </c>
      <c r="P52" s="196">
        <v>3854.72</v>
      </c>
      <c r="Q52" s="196">
        <v>0</v>
      </c>
      <c r="R52" s="196">
        <v>3854.72</v>
      </c>
      <c r="S52" s="196">
        <v>3854.72</v>
      </c>
      <c r="T52" s="196">
        <v>3854.72</v>
      </c>
      <c r="U52" s="196">
        <v>0</v>
      </c>
      <c r="V52" s="224">
        <f t="shared" si="14"/>
        <v>3854.72</v>
      </c>
      <c r="W52" s="196">
        <f t="shared" si="15"/>
        <v>3894.87</v>
      </c>
      <c r="X52" s="196"/>
    </row>
    <row r="53" spans="1:24" s="7" customFormat="1" ht="94.5" outlineLevel="1">
      <c r="A53" s="24" t="s">
        <v>349</v>
      </c>
      <c r="B53" s="27" t="s">
        <v>350</v>
      </c>
      <c r="C53" s="27"/>
      <c r="D53" s="27" t="s">
        <v>347</v>
      </c>
      <c r="E53" s="26" t="s">
        <v>84</v>
      </c>
      <c r="F53" s="21"/>
      <c r="G53" s="196">
        <v>5679.92</v>
      </c>
      <c r="H53" s="223">
        <v>5509.52</v>
      </c>
      <c r="I53" s="223">
        <v>5509.52</v>
      </c>
      <c r="J53" s="223">
        <v>0</v>
      </c>
      <c r="K53" s="196">
        <v>5481.12</v>
      </c>
      <c r="L53" s="196">
        <v>5481.12</v>
      </c>
      <c r="M53" s="196">
        <v>0</v>
      </c>
      <c r="N53" s="196">
        <v>5679.92</v>
      </c>
      <c r="O53" s="196">
        <v>5452.72</v>
      </c>
      <c r="P53" s="196">
        <v>5452.72</v>
      </c>
      <c r="Q53" s="196">
        <v>0</v>
      </c>
      <c r="R53" s="196">
        <v>5452.72</v>
      </c>
      <c r="S53" s="196">
        <v>5452.72</v>
      </c>
      <c r="T53" s="196">
        <v>5452.72</v>
      </c>
      <c r="U53" s="196">
        <v>0</v>
      </c>
      <c r="V53" s="224">
        <f t="shared" si="14"/>
        <v>5452.72</v>
      </c>
      <c r="W53" s="196">
        <f t="shared" si="15"/>
        <v>5509.52</v>
      </c>
      <c r="X53" s="196"/>
    </row>
    <row r="54" spans="1:24" s="7" customFormat="1" ht="94.5" outlineLevel="1">
      <c r="A54" s="24" t="s">
        <v>351</v>
      </c>
      <c r="B54" s="27" t="s">
        <v>352</v>
      </c>
      <c r="C54" s="27"/>
      <c r="D54" s="27" t="s">
        <v>347</v>
      </c>
      <c r="E54" s="26" t="s">
        <v>84</v>
      </c>
      <c r="F54" s="21"/>
      <c r="G54" s="196">
        <v>7344.51</v>
      </c>
      <c r="H54" s="223">
        <v>7124.17</v>
      </c>
      <c r="I54" s="223">
        <v>7124.17</v>
      </c>
      <c r="J54" s="223">
        <v>0</v>
      </c>
      <c r="K54" s="196">
        <v>7087.45</v>
      </c>
      <c r="L54" s="196">
        <v>7087.45</v>
      </c>
      <c r="M54" s="196">
        <v>0</v>
      </c>
      <c r="N54" s="196">
        <v>7344.51</v>
      </c>
      <c r="O54" s="196">
        <v>7050.73</v>
      </c>
      <c r="P54" s="196">
        <v>7050.73</v>
      </c>
      <c r="Q54" s="196">
        <v>0</v>
      </c>
      <c r="R54" s="196">
        <v>7050.73</v>
      </c>
      <c r="S54" s="196">
        <v>7050.73</v>
      </c>
      <c r="T54" s="196">
        <v>7050.73</v>
      </c>
      <c r="U54" s="196">
        <v>0</v>
      </c>
      <c r="V54" s="224">
        <f t="shared" si="14"/>
        <v>7050.73</v>
      </c>
      <c r="W54" s="196">
        <f t="shared" si="15"/>
        <v>7124.17</v>
      </c>
      <c r="X54" s="196"/>
    </row>
    <row r="55" spans="1:24" s="7" customFormat="1" ht="94.5" outlineLevel="1">
      <c r="A55" s="24" t="s">
        <v>353</v>
      </c>
      <c r="B55" s="27" t="s">
        <v>354</v>
      </c>
      <c r="C55" s="27"/>
      <c r="D55" s="27" t="s">
        <v>347</v>
      </c>
      <c r="E55" s="26" t="s">
        <v>84</v>
      </c>
      <c r="F55" s="21"/>
      <c r="G55" s="196">
        <v>10618.26</v>
      </c>
      <c r="H55" s="223">
        <v>10299.709999999999</v>
      </c>
      <c r="I55" s="223">
        <v>10299.709999999999</v>
      </c>
      <c r="J55" s="223">
        <v>0</v>
      </c>
      <c r="K55" s="196">
        <v>10246.620000000001</v>
      </c>
      <c r="L55" s="196">
        <v>10246.620000000001</v>
      </c>
      <c r="M55" s="196">
        <v>0</v>
      </c>
      <c r="N55" s="196">
        <v>10618.26</v>
      </c>
      <c r="O55" s="196">
        <v>10193.530000000001</v>
      </c>
      <c r="P55" s="196">
        <v>10193.530000000001</v>
      </c>
      <c r="Q55" s="196">
        <v>0</v>
      </c>
      <c r="R55" s="196">
        <v>10193.530000000001</v>
      </c>
      <c r="S55" s="196">
        <v>10193.530000000001</v>
      </c>
      <c r="T55" s="196">
        <v>10193.530000000001</v>
      </c>
      <c r="U55" s="196">
        <v>0</v>
      </c>
      <c r="V55" s="224">
        <f t="shared" si="14"/>
        <v>10193.530000000001</v>
      </c>
      <c r="W55" s="196">
        <f t="shared" si="15"/>
        <v>10299.709999999999</v>
      </c>
      <c r="X55" s="196"/>
    </row>
    <row r="56" spans="1:24" s="7" customFormat="1" ht="94.5" outlineLevel="1">
      <c r="A56" s="24" t="s">
        <v>355</v>
      </c>
      <c r="B56" s="27" t="s">
        <v>365</v>
      </c>
      <c r="C56" s="27"/>
      <c r="D56" s="27" t="s">
        <v>347</v>
      </c>
      <c r="E56" s="26" t="s">
        <v>84</v>
      </c>
      <c r="F56" s="21"/>
      <c r="G56" s="196">
        <v>12278.54</v>
      </c>
      <c r="H56" s="223">
        <v>11910.18</v>
      </c>
      <c r="I56" s="223">
        <v>11910.18</v>
      </c>
      <c r="J56" s="223">
        <v>0</v>
      </c>
      <c r="K56" s="196">
        <v>11848.79</v>
      </c>
      <c r="L56" s="196">
        <v>11848.79</v>
      </c>
      <c r="M56" s="196">
        <v>0</v>
      </c>
      <c r="N56" s="196">
        <v>12278.54</v>
      </c>
      <c r="O56" s="196">
        <v>11787.4</v>
      </c>
      <c r="P56" s="196">
        <v>11787.4</v>
      </c>
      <c r="Q56" s="196">
        <v>0</v>
      </c>
      <c r="R56" s="196">
        <v>11787.4</v>
      </c>
      <c r="S56" s="196">
        <v>11787.4</v>
      </c>
      <c r="T56" s="196">
        <v>11787.4</v>
      </c>
      <c r="U56" s="196">
        <v>0</v>
      </c>
      <c r="V56" s="224">
        <f t="shared" si="14"/>
        <v>11787.4</v>
      </c>
      <c r="W56" s="196">
        <f t="shared" si="15"/>
        <v>11910.18</v>
      </c>
      <c r="X56" s="196"/>
    </row>
    <row r="57" spans="1:24" s="7" customFormat="1" ht="94.5" outlineLevel="1">
      <c r="A57" s="24" t="s">
        <v>357</v>
      </c>
      <c r="B57" s="27" t="s">
        <v>358</v>
      </c>
      <c r="C57" s="27"/>
      <c r="D57" s="27" t="s">
        <v>347</v>
      </c>
      <c r="E57" s="26" t="s">
        <v>84</v>
      </c>
      <c r="F57" s="21"/>
      <c r="G57" s="196">
        <v>13956.81</v>
      </c>
      <c r="H57" s="223">
        <v>13538.11</v>
      </c>
      <c r="I57" s="223">
        <v>13538.11</v>
      </c>
      <c r="J57" s="223">
        <v>0</v>
      </c>
      <c r="K57" s="196">
        <v>13468.32</v>
      </c>
      <c r="L57" s="196">
        <v>13468.32</v>
      </c>
      <c r="M57" s="196">
        <v>0</v>
      </c>
      <c r="N57" s="196">
        <v>13956.81</v>
      </c>
      <c r="O57" s="196">
        <v>13398.54</v>
      </c>
      <c r="P57" s="196">
        <v>13398.54</v>
      </c>
      <c r="Q57" s="196">
        <v>0</v>
      </c>
      <c r="R57" s="196">
        <v>13398.54</v>
      </c>
      <c r="S57" s="196">
        <v>13398.54</v>
      </c>
      <c r="T57" s="196">
        <v>13398.54</v>
      </c>
      <c r="U57" s="196">
        <v>0</v>
      </c>
      <c r="V57" s="224">
        <f t="shared" si="14"/>
        <v>13398.54</v>
      </c>
      <c r="W57" s="196">
        <f t="shared" si="15"/>
        <v>13538.11</v>
      </c>
      <c r="X57" s="196"/>
    </row>
    <row r="58" spans="1:24" s="7" customFormat="1" ht="94.5" outlineLevel="1">
      <c r="A58" s="24" t="s">
        <v>359</v>
      </c>
      <c r="B58" s="27" t="s">
        <v>360</v>
      </c>
      <c r="C58" s="27"/>
      <c r="D58" s="27" t="s">
        <v>347</v>
      </c>
      <c r="E58" s="26" t="s">
        <v>84</v>
      </c>
      <c r="F58" s="21"/>
      <c r="G58" s="196">
        <v>15616.36</v>
      </c>
      <c r="H58" s="223">
        <v>15147.87</v>
      </c>
      <c r="I58" s="223">
        <v>15147.87</v>
      </c>
      <c r="J58" s="223">
        <v>0</v>
      </c>
      <c r="K58" s="196">
        <v>15069.79</v>
      </c>
      <c r="L58" s="196">
        <v>15069.79</v>
      </c>
      <c r="M58" s="196">
        <v>0</v>
      </c>
      <c r="N58" s="196">
        <v>15616.36</v>
      </c>
      <c r="O58" s="196">
        <v>14991.71</v>
      </c>
      <c r="P58" s="196">
        <v>14991.71</v>
      </c>
      <c r="Q58" s="196">
        <v>0</v>
      </c>
      <c r="R58" s="196">
        <v>14991.71</v>
      </c>
      <c r="S58" s="196">
        <v>14991.71</v>
      </c>
      <c r="T58" s="196">
        <v>14991.71</v>
      </c>
      <c r="U58" s="196">
        <v>0</v>
      </c>
      <c r="V58" s="224">
        <f t="shared" si="14"/>
        <v>14991.71</v>
      </c>
      <c r="W58" s="196">
        <f t="shared" si="15"/>
        <v>15147.87</v>
      </c>
      <c r="X58" s="196"/>
    </row>
    <row r="59" spans="1:24" s="7" customFormat="1" ht="31.5" outlineLevel="1">
      <c r="A59" s="30" t="s">
        <v>33</v>
      </c>
      <c r="B59" s="205" t="s">
        <v>368</v>
      </c>
      <c r="C59" s="205"/>
      <c r="D59" s="205"/>
      <c r="E59" s="25" t="s">
        <v>84</v>
      </c>
      <c r="F59" s="21"/>
      <c r="G59" s="196"/>
      <c r="H59" s="223"/>
      <c r="I59" s="223"/>
      <c r="J59" s="223"/>
      <c r="K59" s="196"/>
      <c r="L59" s="196"/>
      <c r="M59" s="196"/>
      <c r="N59" s="196"/>
      <c r="O59" s="196"/>
      <c r="P59" s="196"/>
      <c r="Q59" s="196"/>
      <c r="R59" s="196"/>
      <c r="S59" s="196"/>
      <c r="T59" s="196"/>
      <c r="U59" s="196"/>
      <c r="V59" s="196"/>
      <c r="W59" s="224"/>
      <c r="X59" s="196"/>
    </row>
    <row r="60" spans="1:24" s="7" customFormat="1" ht="173.25" outlineLevel="1">
      <c r="A60" s="24" t="s">
        <v>141</v>
      </c>
      <c r="B60" s="27" t="s">
        <v>346</v>
      </c>
      <c r="C60" s="27" t="s">
        <v>966</v>
      </c>
      <c r="D60" s="27" t="s">
        <v>347</v>
      </c>
      <c r="E60" s="26" t="s">
        <v>84</v>
      </c>
      <c r="F60" s="21"/>
      <c r="G60" s="196">
        <v>5836.67</v>
      </c>
      <c r="H60" s="223">
        <v>5661.57</v>
      </c>
      <c r="I60" s="223">
        <v>5661.57</v>
      </c>
      <c r="J60" s="223">
        <v>0</v>
      </c>
      <c r="K60" s="196">
        <v>5632.39</v>
      </c>
      <c r="L60" s="196">
        <v>5632.39</v>
      </c>
      <c r="M60" s="196">
        <v>0</v>
      </c>
      <c r="N60" s="196">
        <v>5836.67</v>
      </c>
      <c r="O60" s="196">
        <v>5603.2</v>
      </c>
      <c r="P60" s="196">
        <v>5603.2</v>
      </c>
      <c r="Q60" s="196">
        <v>0</v>
      </c>
      <c r="R60" s="196">
        <v>5603.2</v>
      </c>
      <c r="S60" s="196">
        <v>5603.2</v>
      </c>
      <c r="T60" s="196">
        <v>5603.2</v>
      </c>
      <c r="U60" s="196">
        <v>0</v>
      </c>
      <c r="V60" s="224">
        <f t="shared" ref="V60:V68" si="16">MIN(H60,K60,O60,S60)</f>
        <v>5603.2</v>
      </c>
      <c r="W60" s="196">
        <f t="shared" ref="W60:W68" si="17">MAX(H60,K60,O60,S60)</f>
        <v>5661.57</v>
      </c>
      <c r="X60" s="196"/>
    </row>
    <row r="61" spans="1:24" s="7" customFormat="1" ht="94.5" outlineLevel="1">
      <c r="A61" s="24" t="s">
        <v>142</v>
      </c>
      <c r="B61" s="27" t="s">
        <v>348</v>
      </c>
      <c r="C61" s="27"/>
      <c r="D61" s="27" t="s">
        <v>347</v>
      </c>
      <c r="E61" s="26" t="s">
        <v>84</v>
      </c>
      <c r="F61" s="21"/>
      <c r="G61" s="196">
        <v>9965.02</v>
      </c>
      <c r="H61" s="223">
        <v>9666.07</v>
      </c>
      <c r="I61" s="223">
        <v>9666.07</v>
      </c>
      <c r="J61" s="223">
        <v>0</v>
      </c>
      <c r="K61" s="196">
        <v>9616.24</v>
      </c>
      <c r="L61" s="196">
        <v>9616.24</v>
      </c>
      <c r="M61" s="196">
        <v>0</v>
      </c>
      <c r="N61" s="196">
        <v>9965.02</v>
      </c>
      <c r="O61" s="196">
        <v>9566.42</v>
      </c>
      <c r="P61" s="196">
        <v>9566.42</v>
      </c>
      <c r="Q61" s="196">
        <v>0</v>
      </c>
      <c r="R61" s="196">
        <v>9566.42</v>
      </c>
      <c r="S61" s="196">
        <v>9566.42</v>
      </c>
      <c r="T61" s="196">
        <v>9566.42</v>
      </c>
      <c r="U61" s="196">
        <v>0</v>
      </c>
      <c r="V61" s="224">
        <f t="shared" si="16"/>
        <v>9566.42</v>
      </c>
      <c r="W61" s="196">
        <f t="shared" si="17"/>
        <v>9666.07</v>
      </c>
      <c r="X61" s="196"/>
    </row>
    <row r="62" spans="1:24" s="7" customFormat="1" ht="94.5" outlineLevel="1">
      <c r="A62" s="24" t="s">
        <v>143</v>
      </c>
      <c r="B62" s="27" t="s">
        <v>350</v>
      </c>
      <c r="C62" s="27"/>
      <c r="D62" s="27" t="s">
        <v>347</v>
      </c>
      <c r="E62" s="26" t="s">
        <v>84</v>
      </c>
      <c r="F62" s="21"/>
      <c r="G62" s="196">
        <v>14093.38</v>
      </c>
      <c r="H62" s="223">
        <v>13670.58</v>
      </c>
      <c r="I62" s="223">
        <v>13670.58</v>
      </c>
      <c r="J62" s="223">
        <v>0</v>
      </c>
      <c r="K62" s="196">
        <v>13600.11</v>
      </c>
      <c r="L62" s="196">
        <v>13600.11</v>
      </c>
      <c r="M62" s="196">
        <v>0</v>
      </c>
      <c r="N62" s="196">
        <v>14093.38</v>
      </c>
      <c r="O62" s="196">
        <v>13529.64</v>
      </c>
      <c r="P62" s="196">
        <v>13529.64</v>
      </c>
      <c r="Q62" s="196">
        <v>0</v>
      </c>
      <c r="R62" s="196">
        <v>13529.64</v>
      </c>
      <c r="S62" s="196">
        <v>13529.64</v>
      </c>
      <c r="T62" s="196">
        <v>13529.64</v>
      </c>
      <c r="U62" s="196">
        <v>0</v>
      </c>
      <c r="V62" s="224">
        <f t="shared" si="16"/>
        <v>13529.64</v>
      </c>
      <c r="W62" s="196">
        <f t="shared" si="17"/>
        <v>13670.58</v>
      </c>
      <c r="X62" s="196"/>
    </row>
    <row r="63" spans="1:24" s="7" customFormat="1" ht="94.5" outlineLevel="1">
      <c r="A63" s="24" t="s">
        <v>362</v>
      </c>
      <c r="B63" s="27" t="s">
        <v>352</v>
      </c>
      <c r="C63" s="27"/>
      <c r="D63" s="27" t="s">
        <v>347</v>
      </c>
      <c r="E63" s="26" t="s">
        <v>84</v>
      </c>
      <c r="F63" s="21"/>
      <c r="G63" s="196">
        <v>18203.54</v>
      </c>
      <c r="H63" s="223">
        <v>17657.43</v>
      </c>
      <c r="I63" s="223">
        <v>17657.43</v>
      </c>
      <c r="J63" s="223">
        <v>0</v>
      </c>
      <c r="K63" s="196">
        <v>17566.419999999998</v>
      </c>
      <c r="L63" s="196">
        <v>17566.419999999998</v>
      </c>
      <c r="M63" s="196">
        <v>0</v>
      </c>
      <c r="N63" s="196">
        <v>18203.54</v>
      </c>
      <c r="O63" s="196">
        <v>17475.400000000001</v>
      </c>
      <c r="P63" s="196">
        <v>17475.400000000001</v>
      </c>
      <c r="Q63" s="196">
        <v>0</v>
      </c>
      <c r="R63" s="196">
        <v>17475.400000000001</v>
      </c>
      <c r="S63" s="196">
        <v>17475.400000000001</v>
      </c>
      <c r="T63" s="196">
        <v>17475.400000000001</v>
      </c>
      <c r="U63" s="196">
        <v>0</v>
      </c>
      <c r="V63" s="224">
        <f t="shared" si="16"/>
        <v>17475.400000000001</v>
      </c>
      <c r="W63" s="196">
        <f t="shared" si="17"/>
        <v>17657.43</v>
      </c>
      <c r="X63" s="196"/>
    </row>
    <row r="64" spans="1:24" s="7" customFormat="1" ht="94.5" outlineLevel="1">
      <c r="A64" s="24" t="s">
        <v>363</v>
      </c>
      <c r="B64" s="27" t="s">
        <v>354</v>
      </c>
      <c r="C64" s="27"/>
      <c r="D64" s="27" t="s">
        <v>347</v>
      </c>
      <c r="E64" s="26" t="s">
        <v>84</v>
      </c>
      <c r="F64" s="21"/>
      <c r="G64" s="196">
        <v>22296.2</v>
      </c>
      <c r="H64" s="223">
        <v>21627.31</v>
      </c>
      <c r="I64" s="223">
        <v>21627.31</v>
      </c>
      <c r="J64" s="223">
        <v>0</v>
      </c>
      <c r="K64" s="196">
        <v>21515.83</v>
      </c>
      <c r="L64" s="196">
        <v>21515.83</v>
      </c>
      <c r="M64" s="196">
        <v>0</v>
      </c>
      <c r="N64" s="196">
        <v>22296.2</v>
      </c>
      <c r="O64" s="196">
        <v>21404.35</v>
      </c>
      <c r="P64" s="196">
        <v>21404.35</v>
      </c>
      <c r="Q64" s="196">
        <v>0</v>
      </c>
      <c r="R64" s="196">
        <v>21404.35</v>
      </c>
      <c r="S64" s="196">
        <v>21404.35</v>
      </c>
      <c r="T64" s="196">
        <v>21404.35</v>
      </c>
      <c r="U64" s="196">
        <v>0</v>
      </c>
      <c r="V64" s="224">
        <f t="shared" si="16"/>
        <v>21404.35</v>
      </c>
      <c r="W64" s="196">
        <f t="shared" si="17"/>
        <v>21627.31</v>
      </c>
      <c r="X64" s="196"/>
    </row>
    <row r="65" spans="1:24" s="7" customFormat="1" ht="94.5" outlineLevel="1">
      <c r="A65" s="24" t="s">
        <v>364</v>
      </c>
      <c r="B65" s="27" t="s">
        <v>365</v>
      </c>
      <c r="C65" s="27"/>
      <c r="D65" s="27" t="s">
        <v>347</v>
      </c>
      <c r="E65" s="26" t="s">
        <v>84</v>
      </c>
      <c r="F65" s="21"/>
      <c r="G65" s="196">
        <v>26410.560000000001</v>
      </c>
      <c r="H65" s="223">
        <v>25618.240000000002</v>
      </c>
      <c r="I65" s="223">
        <v>25618.240000000002</v>
      </c>
      <c r="J65" s="223">
        <v>0</v>
      </c>
      <c r="K65" s="196">
        <v>25486.19</v>
      </c>
      <c r="L65" s="196">
        <v>25486.19</v>
      </c>
      <c r="M65" s="196">
        <v>0</v>
      </c>
      <c r="N65" s="196">
        <v>26410.560000000001</v>
      </c>
      <c r="O65" s="196">
        <v>25354.14</v>
      </c>
      <c r="P65" s="196">
        <v>25354.14</v>
      </c>
      <c r="Q65" s="196">
        <v>0</v>
      </c>
      <c r="R65" s="196">
        <v>25354.14</v>
      </c>
      <c r="S65" s="196">
        <v>25354.14</v>
      </c>
      <c r="T65" s="196">
        <v>25354.14</v>
      </c>
      <c r="U65" s="196">
        <v>0</v>
      </c>
      <c r="V65" s="224">
        <f t="shared" si="16"/>
        <v>25354.14</v>
      </c>
      <c r="W65" s="196">
        <f t="shared" si="17"/>
        <v>25618.240000000002</v>
      </c>
      <c r="X65" s="196"/>
    </row>
    <row r="66" spans="1:24" s="7" customFormat="1" ht="94.5" outlineLevel="1">
      <c r="A66" s="24" t="s">
        <v>366</v>
      </c>
      <c r="B66" s="27" t="s">
        <v>358</v>
      </c>
      <c r="C66" s="27"/>
      <c r="D66" s="27" t="s">
        <v>347</v>
      </c>
      <c r="E66" s="26" t="s">
        <v>84</v>
      </c>
      <c r="F66" s="21"/>
      <c r="G66" s="196">
        <v>30534.720000000001</v>
      </c>
      <c r="H66" s="223">
        <v>29618.68</v>
      </c>
      <c r="I66" s="223">
        <v>29618.68</v>
      </c>
      <c r="J66" s="223">
        <v>0</v>
      </c>
      <c r="K66" s="196">
        <v>29466</v>
      </c>
      <c r="L66" s="196">
        <v>29466</v>
      </c>
      <c r="M66" s="196">
        <v>0</v>
      </c>
      <c r="N66" s="196">
        <v>30534.720000000001</v>
      </c>
      <c r="O66" s="196">
        <v>29313.33</v>
      </c>
      <c r="P66" s="196">
        <v>29313.33</v>
      </c>
      <c r="Q66" s="196">
        <v>0</v>
      </c>
      <c r="R66" s="196">
        <v>29313.33</v>
      </c>
      <c r="S66" s="196">
        <v>29313.33</v>
      </c>
      <c r="T66" s="196">
        <v>29313.33</v>
      </c>
      <c r="U66" s="196">
        <v>0</v>
      </c>
      <c r="V66" s="224">
        <f t="shared" si="16"/>
        <v>29313.33</v>
      </c>
      <c r="W66" s="196">
        <f t="shared" si="17"/>
        <v>29618.68</v>
      </c>
      <c r="X66" s="196"/>
    </row>
    <row r="67" spans="1:24" s="7" customFormat="1" ht="94.5" outlineLevel="1">
      <c r="A67" s="24" t="s">
        <v>367</v>
      </c>
      <c r="B67" s="28" t="s">
        <v>360</v>
      </c>
      <c r="C67" s="28"/>
      <c r="D67" s="28" t="s">
        <v>347</v>
      </c>
      <c r="E67" s="29" t="s">
        <v>84</v>
      </c>
      <c r="F67" s="21"/>
      <c r="G67" s="196">
        <v>34644.879999999997</v>
      </c>
      <c r="H67" s="223">
        <v>33605.53</v>
      </c>
      <c r="I67" s="223">
        <v>33605.53</v>
      </c>
      <c r="J67" s="223">
        <v>0</v>
      </c>
      <c r="K67" s="196">
        <v>33432.31</v>
      </c>
      <c r="L67" s="196">
        <v>33432.31</v>
      </c>
      <c r="M67" s="196">
        <v>0</v>
      </c>
      <c r="N67" s="196">
        <v>34644.879999999997</v>
      </c>
      <c r="O67" s="196">
        <v>33259.08</v>
      </c>
      <c r="P67" s="196">
        <v>33259.08</v>
      </c>
      <c r="Q67" s="196">
        <v>0</v>
      </c>
      <c r="R67" s="196">
        <v>33259.08</v>
      </c>
      <c r="S67" s="196">
        <v>33259.08</v>
      </c>
      <c r="T67" s="196">
        <v>33259.08</v>
      </c>
      <c r="U67" s="196">
        <v>0</v>
      </c>
      <c r="V67" s="224">
        <f t="shared" si="16"/>
        <v>33259.08</v>
      </c>
      <c r="W67" s="196">
        <f t="shared" si="17"/>
        <v>33605.53</v>
      </c>
      <c r="X67" s="196"/>
    </row>
    <row r="68" spans="1:24" s="7" customFormat="1" ht="111" outlineLevel="1" thickBot="1">
      <c r="A68" s="175" t="s">
        <v>1101</v>
      </c>
      <c r="B68" s="177" t="s">
        <v>1099</v>
      </c>
      <c r="C68" s="177" t="s">
        <v>1100</v>
      </c>
      <c r="D68" s="177" t="s">
        <v>369</v>
      </c>
      <c r="E68" s="176" t="s">
        <v>1102</v>
      </c>
      <c r="F68" s="21"/>
      <c r="G68" s="196">
        <v>362.27</v>
      </c>
      <c r="H68" s="223">
        <v>351.4</v>
      </c>
      <c r="I68" s="223">
        <v>351.4</v>
      </c>
      <c r="J68" s="223">
        <v>0</v>
      </c>
      <c r="K68" s="196">
        <v>349.59</v>
      </c>
      <c r="L68" s="196">
        <v>349.59</v>
      </c>
      <c r="M68" s="196">
        <v>0</v>
      </c>
      <c r="N68" s="196">
        <v>362.27</v>
      </c>
      <c r="O68" s="196">
        <v>347.78</v>
      </c>
      <c r="P68" s="196">
        <v>347.78</v>
      </c>
      <c r="Q68" s="196">
        <v>0</v>
      </c>
      <c r="R68" s="196">
        <v>347.78</v>
      </c>
      <c r="S68" s="196">
        <v>347.78</v>
      </c>
      <c r="T68" s="196">
        <v>347.78</v>
      </c>
      <c r="U68" s="196">
        <v>0</v>
      </c>
      <c r="V68" s="224">
        <f t="shared" si="16"/>
        <v>347.78</v>
      </c>
      <c r="W68" s="196">
        <f t="shared" si="17"/>
        <v>351.4</v>
      </c>
      <c r="X68" s="196"/>
    </row>
    <row r="69" spans="1:24" s="7" customFormat="1" ht="16.5" outlineLevel="1" thickBot="1">
      <c r="A69" s="900" t="s">
        <v>1048</v>
      </c>
      <c r="B69" s="901"/>
      <c r="C69" s="901"/>
      <c r="D69" s="901"/>
      <c r="E69" s="901"/>
      <c r="F69" s="21"/>
      <c r="G69" s="196"/>
      <c r="H69" s="223"/>
      <c r="I69" s="223"/>
      <c r="J69" s="223"/>
      <c r="K69" s="196"/>
      <c r="L69" s="196"/>
      <c r="M69" s="196"/>
      <c r="N69" s="196"/>
      <c r="O69" s="196"/>
      <c r="P69" s="196"/>
      <c r="Q69" s="196"/>
      <c r="R69" s="196"/>
      <c r="S69" s="196"/>
      <c r="T69" s="196"/>
      <c r="U69" s="196"/>
      <c r="V69" s="196"/>
      <c r="W69" s="224"/>
      <c r="X69" s="196"/>
    </row>
    <row r="70" spans="1:24" s="7" customFormat="1" ht="18.75">
      <c r="A70" s="894" t="s">
        <v>1092</v>
      </c>
      <c r="B70" s="895"/>
      <c r="C70" s="200"/>
      <c r="D70" s="200"/>
      <c r="E70" s="200"/>
      <c r="F70" s="21"/>
      <c r="G70" s="196"/>
      <c r="H70" s="223"/>
      <c r="I70" s="223"/>
      <c r="J70" s="223"/>
      <c r="K70" s="196"/>
      <c r="L70" s="196"/>
      <c r="M70" s="196"/>
      <c r="N70" s="196"/>
      <c r="O70" s="196"/>
      <c r="P70" s="196"/>
      <c r="Q70" s="196"/>
      <c r="R70" s="196"/>
      <c r="S70" s="196"/>
      <c r="T70" s="196"/>
      <c r="U70" s="196"/>
      <c r="V70" s="196"/>
      <c r="W70" s="224"/>
      <c r="X70" s="196"/>
    </row>
    <row r="71" spans="1:24" s="7" customFormat="1" ht="18.75" outlineLevel="1">
      <c r="A71" s="888" t="s">
        <v>841</v>
      </c>
      <c r="B71" s="889"/>
      <c r="C71" s="199"/>
      <c r="D71" s="199"/>
      <c r="E71" s="227"/>
      <c r="F71" s="21"/>
      <c r="G71" s="196"/>
      <c r="H71" s="223"/>
      <c r="I71" s="223"/>
      <c r="J71" s="223"/>
      <c r="K71" s="196"/>
      <c r="L71" s="196"/>
      <c r="M71" s="196"/>
      <c r="N71" s="196"/>
      <c r="O71" s="196"/>
      <c r="P71" s="196"/>
      <c r="Q71" s="196"/>
      <c r="R71" s="196"/>
      <c r="S71" s="196"/>
      <c r="T71" s="196"/>
      <c r="U71" s="196"/>
      <c r="V71" s="196"/>
      <c r="W71" s="224"/>
      <c r="X71" s="196"/>
    </row>
    <row r="72" spans="1:24" s="7" customFormat="1" ht="78.75" outlineLevel="1">
      <c r="A72" s="194" t="s">
        <v>372</v>
      </c>
      <c r="B72" s="36" t="s">
        <v>1606</v>
      </c>
      <c r="C72" s="36" t="s">
        <v>1607</v>
      </c>
      <c r="D72" s="36" t="s">
        <v>1608</v>
      </c>
      <c r="E72" s="228"/>
      <c r="F72" s="21"/>
      <c r="G72" s="196">
        <v>3282.8</v>
      </c>
      <c r="H72" s="223">
        <v>3184.32</v>
      </c>
      <c r="I72" s="223">
        <v>0</v>
      </c>
      <c r="J72" s="223">
        <v>3184.32</v>
      </c>
      <c r="K72" s="196">
        <v>3167.9</v>
      </c>
      <c r="L72" s="196">
        <v>0</v>
      </c>
      <c r="M72" s="196">
        <v>3167.9</v>
      </c>
      <c r="N72" s="196">
        <v>3282.8</v>
      </c>
      <c r="O72" s="196">
        <v>3151.49</v>
      </c>
      <c r="P72" s="196">
        <v>0</v>
      </c>
      <c r="Q72" s="196">
        <v>3151.49</v>
      </c>
      <c r="R72" s="196">
        <v>3151.49</v>
      </c>
      <c r="S72" s="196">
        <v>3151.49</v>
      </c>
      <c r="T72" s="196">
        <v>0</v>
      </c>
      <c r="U72" s="196">
        <v>3151.49</v>
      </c>
      <c r="V72" s="224">
        <f t="shared" ref="V72:V79" si="18">MIN(H72,K72,O72,S72)</f>
        <v>3151.49</v>
      </c>
      <c r="W72" s="196">
        <f t="shared" ref="W72:W79" si="19">MAX(H72,K72,O72,S72)</f>
        <v>3184.32</v>
      </c>
      <c r="X72" s="196"/>
    </row>
    <row r="73" spans="1:24" s="7" customFormat="1" ht="126" outlineLevel="1">
      <c r="A73" s="50" t="s">
        <v>373</v>
      </c>
      <c r="B73" s="25" t="s">
        <v>891</v>
      </c>
      <c r="C73" s="25" t="s">
        <v>892</v>
      </c>
      <c r="D73" s="25" t="s">
        <v>370</v>
      </c>
      <c r="E73" s="26" t="s">
        <v>1224</v>
      </c>
      <c r="F73" s="21"/>
      <c r="G73" s="196">
        <v>42826.559999999998</v>
      </c>
      <c r="H73" s="223">
        <v>41541.760000000002</v>
      </c>
      <c r="I73" s="223">
        <v>0</v>
      </c>
      <c r="J73" s="223">
        <v>41541.760000000002</v>
      </c>
      <c r="K73" s="196">
        <v>41327.629999999997</v>
      </c>
      <c r="L73" s="196">
        <v>0</v>
      </c>
      <c r="M73" s="196">
        <v>41327.629999999997</v>
      </c>
      <c r="N73" s="196">
        <v>42826.559999999998</v>
      </c>
      <c r="O73" s="196">
        <v>41113.5</v>
      </c>
      <c r="P73" s="196">
        <v>0</v>
      </c>
      <c r="Q73" s="196">
        <v>41113.5</v>
      </c>
      <c r="R73" s="196">
        <v>41113.5</v>
      </c>
      <c r="S73" s="196">
        <v>41113.5</v>
      </c>
      <c r="T73" s="196">
        <v>0</v>
      </c>
      <c r="U73" s="196">
        <v>41113.5</v>
      </c>
      <c r="V73" s="224">
        <f t="shared" si="18"/>
        <v>41113.5</v>
      </c>
      <c r="W73" s="196">
        <f t="shared" si="19"/>
        <v>41541.760000000002</v>
      </c>
      <c r="X73" s="196"/>
    </row>
    <row r="74" spans="1:24" s="7" customFormat="1" ht="141.75" outlineLevel="1">
      <c r="A74" s="50" t="s">
        <v>374</v>
      </c>
      <c r="B74" s="25" t="s">
        <v>1609</v>
      </c>
      <c r="C74" s="25" t="s">
        <v>1610</v>
      </c>
      <c r="D74" s="25" t="s">
        <v>889</v>
      </c>
      <c r="E74" s="26" t="s">
        <v>1158</v>
      </c>
      <c r="F74" s="21"/>
      <c r="G74" s="121" t="s">
        <v>1570</v>
      </c>
      <c r="H74" s="229" t="s">
        <v>1570</v>
      </c>
      <c r="I74" s="229">
        <v>0</v>
      </c>
      <c r="J74" s="229">
        <v>0</v>
      </c>
      <c r="K74" s="121" t="s">
        <v>1570</v>
      </c>
      <c r="L74" s="121">
        <v>0</v>
      </c>
      <c r="M74" s="121">
        <v>0</v>
      </c>
      <c r="N74" s="121" t="s">
        <v>1570</v>
      </c>
      <c r="O74" s="121" t="s">
        <v>1570</v>
      </c>
      <c r="P74" s="121">
        <v>0</v>
      </c>
      <c r="Q74" s="121">
        <v>0</v>
      </c>
      <c r="R74" s="121" t="s">
        <v>1570</v>
      </c>
      <c r="S74" s="121" t="s">
        <v>1570</v>
      </c>
      <c r="T74" s="121">
        <v>0</v>
      </c>
      <c r="U74" s="121">
        <v>0</v>
      </c>
      <c r="V74" s="224">
        <f t="shared" si="18"/>
        <v>0</v>
      </c>
      <c r="W74" s="196">
        <f t="shared" si="19"/>
        <v>0</v>
      </c>
      <c r="X74" s="121"/>
    </row>
    <row r="75" spans="1:24" s="7" customFormat="1" ht="189" outlineLevel="1">
      <c r="A75" s="50" t="s">
        <v>375</v>
      </c>
      <c r="B75" s="25" t="s">
        <v>739</v>
      </c>
      <c r="C75" s="25" t="s">
        <v>1611</v>
      </c>
      <c r="D75" s="25" t="s">
        <v>371</v>
      </c>
      <c r="E75" s="26" t="s">
        <v>1224</v>
      </c>
      <c r="F75" s="21"/>
      <c r="G75" s="196">
        <v>36718.97</v>
      </c>
      <c r="H75" s="223">
        <v>35617.4</v>
      </c>
      <c r="I75" s="223">
        <v>0</v>
      </c>
      <c r="J75" s="223">
        <v>35617.4</v>
      </c>
      <c r="K75" s="196">
        <v>35433.81</v>
      </c>
      <c r="L75" s="196">
        <v>0</v>
      </c>
      <c r="M75" s="196">
        <v>35433.81</v>
      </c>
      <c r="N75" s="196">
        <v>36718.97</v>
      </c>
      <c r="O75" s="196">
        <v>35250.21</v>
      </c>
      <c r="P75" s="196">
        <v>0</v>
      </c>
      <c r="Q75" s="196">
        <v>35250.21</v>
      </c>
      <c r="R75" s="196">
        <v>35250.21</v>
      </c>
      <c r="S75" s="196">
        <v>35250.21</v>
      </c>
      <c r="T75" s="196">
        <v>0</v>
      </c>
      <c r="U75" s="196">
        <v>35250.21</v>
      </c>
      <c r="V75" s="224">
        <f t="shared" si="18"/>
        <v>35250.21</v>
      </c>
      <c r="W75" s="196">
        <f t="shared" si="19"/>
        <v>35617.4</v>
      </c>
      <c r="X75" s="196"/>
    </row>
    <row r="76" spans="1:24" s="7" customFormat="1" ht="283.5" outlineLevel="1">
      <c r="A76" s="50" t="s">
        <v>1130</v>
      </c>
      <c r="B76" s="25" t="s">
        <v>1177</v>
      </c>
      <c r="C76" s="25" t="s">
        <v>1176</v>
      </c>
      <c r="D76" s="25" t="s">
        <v>48</v>
      </c>
      <c r="E76" s="26" t="s">
        <v>1175</v>
      </c>
      <c r="F76" s="21"/>
      <c r="G76" s="230">
        <v>840</v>
      </c>
      <c r="H76" s="223">
        <v>814.8</v>
      </c>
      <c r="I76" s="223">
        <v>814.8</v>
      </c>
      <c r="J76" s="223">
        <v>0</v>
      </c>
      <c r="K76" s="230">
        <v>810.6</v>
      </c>
      <c r="L76" s="230">
        <v>810.6</v>
      </c>
      <c r="M76" s="230">
        <v>0</v>
      </c>
      <c r="N76" s="230">
        <v>840</v>
      </c>
      <c r="O76" s="230">
        <v>806.4</v>
      </c>
      <c r="P76" s="230">
        <v>806.4</v>
      </c>
      <c r="Q76" s="230">
        <v>0</v>
      </c>
      <c r="R76" s="230">
        <v>806.4</v>
      </c>
      <c r="S76" s="230">
        <v>806.4</v>
      </c>
      <c r="T76" s="230">
        <v>806.4</v>
      </c>
      <c r="U76" s="230">
        <v>0</v>
      </c>
      <c r="V76" s="224">
        <f t="shared" si="18"/>
        <v>806.4</v>
      </c>
      <c r="W76" s="196">
        <f t="shared" si="19"/>
        <v>814.8</v>
      </c>
      <c r="X76" s="230"/>
    </row>
    <row r="77" spans="1:24" s="7" customFormat="1" ht="283.5" outlineLevel="1">
      <c r="A77" s="50" t="s">
        <v>1131</v>
      </c>
      <c r="B77" s="25" t="s">
        <v>1178</v>
      </c>
      <c r="C77" s="25" t="s">
        <v>1179</v>
      </c>
      <c r="D77" s="25" t="s">
        <v>48</v>
      </c>
      <c r="E77" s="26" t="s">
        <v>1175</v>
      </c>
      <c r="F77" s="21"/>
      <c r="G77" s="231">
        <v>1680</v>
      </c>
      <c r="H77" s="223">
        <v>1629.6</v>
      </c>
      <c r="I77" s="223">
        <v>1629.6</v>
      </c>
      <c r="J77" s="223">
        <v>0</v>
      </c>
      <c r="K77" s="231">
        <v>1621.2</v>
      </c>
      <c r="L77" s="231">
        <v>1621.2</v>
      </c>
      <c r="M77" s="231">
        <v>0</v>
      </c>
      <c r="N77" s="231">
        <v>1680</v>
      </c>
      <c r="O77" s="231">
        <v>1612.8</v>
      </c>
      <c r="P77" s="231">
        <v>1612.8</v>
      </c>
      <c r="Q77" s="231">
        <v>0</v>
      </c>
      <c r="R77" s="231">
        <v>1612.8</v>
      </c>
      <c r="S77" s="231">
        <v>1612.8</v>
      </c>
      <c r="T77" s="231">
        <v>1612.8</v>
      </c>
      <c r="U77" s="231">
        <v>0</v>
      </c>
      <c r="V77" s="224">
        <f t="shared" si="18"/>
        <v>1612.8</v>
      </c>
      <c r="W77" s="196">
        <f t="shared" si="19"/>
        <v>1629.6</v>
      </c>
      <c r="X77" s="231"/>
    </row>
    <row r="78" spans="1:24" s="7" customFormat="1" ht="283.5" outlineLevel="1">
      <c r="A78" s="50" t="s">
        <v>1162</v>
      </c>
      <c r="B78" s="25" t="s">
        <v>1180</v>
      </c>
      <c r="C78" s="25" t="s">
        <v>1181</v>
      </c>
      <c r="D78" s="25" t="s">
        <v>48</v>
      </c>
      <c r="E78" s="26" t="s">
        <v>1175</v>
      </c>
      <c r="F78" s="21"/>
      <c r="G78" s="231">
        <v>3520</v>
      </c>
      <c r="H78" s="223">
        <v>3414.4</v>
      </c>
      <c r="I78" s="223">
        <v>3414.4</v>
      </c>
      <c r="J78" s="223">
        <v>0</v>
      </c>
      <c r="K78" s="231">
        <v>3396.8</v>
      </c>
      <c r="L78" s="231">
        <v>3396.8</v>
      </c>
      <c r="M78" s="231">
        <v>0</v>
      </c>
      <c r="N78" s="231">
        <v>3520</v>
      </c>
      <c r="O78" s="231">
        <v>3379.2</v>
      </c>
      <c r="P78" s="231">
        <v>3379.2</v>
      </c>
      <c r="Q78" s="231">
        <v>0</v>
      </c>
      <c r="R78" s="231">
        <v>3379.2</v>
      </c>
      <c r="S78" s="231">
        <v>3379.2</v>
      </c>
      <c r="T78" s="231">
        <v>3379.2</v>
      </c>
      <c r="U78" s="231">
        <v>0</v>
      </c>
      <c r="V78" s="224">
        <f t="shared" si="18"/>
        <v>3379.2</v>
      </c>
      <c r="W78" s="196">
        <f t="shared" si="19"/>
        <v>3414.4</v>
      </c>
      <c r="X78" s="231"/>
    </row>
    <row r="79" spans="1:24" s="7" customFormat="1" ht="283.5" outlineLevel="1">
      <c r="A79" s="50" t="s">
        <v>1163</v>
      </c>
      <c r="B79" s="25" t="s">
        <v>1182</v>
      </c>
      <c r="C79" s="25" t="s">
        <v>1183</v>
      </c>
      <c r="D79" s="25" t="s">
        <v>48</v>
      </c>
      <c r="E79" s="26" t="s">
        <v>1175</v>
      </c>
      <c r="F79" s="21"/>
      <c r="G79" s="231">
        <v>5360</v>
      </c>
      <c r="H79" s="223">
        <v>5199.2</v>
      </c>
      <c r="I79" s="223">
        <v>5199.2</v>
      </c>
      <c r="J79" s="223">
        <v>0</v>
      </c>
      <c r="K79" s="231">
        <v>5172.3999999999996</v>
      </c>
      <c r="L79" s="231">
        <v>5172.3999999999996</v>
      </c>
      <c r="M79" s="231">
        <v>0</v>
      </c>
      <c r="N79" s="231">
        <v>5360</v>
      </c>
      <c r="O79" s="231">
        <v>5145.6000000000004</v>
      </c>
      <c r="P79" s="231">
        <v>5145.6000000000004</v>
      </c>
      <c r="Q79" s="231">
        <v>0</v>
      </c>
      <c r="R79" s="231">
        <v>5145.6000000000004</v>
      </c>
      <c r="S79" s="231">
        <v>5145.6000000000004</v>
      </c>
      <c r="T79" s="231">
        <v>5145.6000000000004</v>
      </c>
      <c r="U79" s="231">
        <v>0</v>
      </c>
      <c r="V79" s="224">
        <f t="shared" si="18"/>
        <v>5145.6000000000004</v>
      </c>
      <c r="W79" s="196">
        <f t="shared" si="19"/>
        <v>5199.2</v>
      </c>
      <c r="X79" s="231"/>
    </row>
    <row r="80" spans="1:24" s="7" customFormat="1" ht="409.5" outlineLevel="1">
      <c r="A80" s="30" t="s">
        <v>19</v>
      </c>
      <c r="B80" s="63" t="s">
        <v>1197</v>
      </c>
      <c r="C80" s="63" t="s">
        <v>1612</v>
      </c>
      <c r="D80" s="63"/>
      <c r="E80" s="10" t="s">
        <v>1613</v>
      </c>
      <c r="F80" s="21"/>
      <c r="G80" s="231"/>
      <c r="H80" s="223"/>
      <c r="I80" s="223"/>
      <c r="J80" s="223"/>
      <c r="K80" s="231"/>
      <c r="L80" s="231"/>
      <c r="M80" s="231"/>
      <c r="N80" s="231"/>
      <c r="O80" s="231"/>
      <c r="P80" s="231"/>
      <c r="Q80" s="231"/>
      <c r="R80" s="231"/>
      <c r="S80" s="231"/>
      <c r="T80" s="231"/>
      <c r="U80" s="231"/>
      <c r="V80" s="231"/>
      <c r="W80" s="224"/>
      <c r="X80" s="231"/>
    </row>
    <row r="81" spans="1:24" s="7" customFormat="1" ht="47.25" outlineLevel="1">
      <c r="A81" s="24" t="s">
        <v>376</v>
      </c>
      <c r="B81" s="4" t="s">
        <v>112</v>
      </c>
      <c r="C81" s="4"/>
      <c r="D81" s="4" t="s">
        <v>1016</v>
      </c>
      <c r="E81" s="10" t="s">
        <v>84</v>
      </c>
      <c r="F81" s="21" t="str">
        <f>VLOOKUP(A81,'[3]Калькулятор Индексации '!$A$12:$I$188,9,FALSE)</f>
        <v>Индексация</v>
      </c>
      <c r="G81" s="231">
        <v>117601.42</v>
      </c>
      <c r="H81" s="223">
        <v>114073.38</v>
      </c>
      <c r="I81" s="223">
        <v>96507.71</v>
      </c>
      <c r="J81" s="223">
        <v>17565.669999999998</v>
      </c>
      <c r="K81" s="231">
        <v>113485.37</v>
      </c>
      <c r="L81" s="231">
        <v>96010.25</v>
      </c>
      <c r="M81" s="231">
        <v>17475.12</v>
      </c>
      <c r="N81" s="231">
        <v>156931.79999999999</v>
      </c>
      <c r="O81" s="231">
        <v>150654.53</v>
      </c>
      <c r="P81" s="231">
        <v>127455.89</v>
      </c>
      <c r="Q81" s="231">
        <v>23198.639999999999</v>
      </c>
      <c r="R81" s="231">
        <v>150654.53</v>
      </c>
      <c r="S81" s="231">
        <v>150654.53</v>
      </c>
      <c r="T81" s="231">
        <v>127455.89</v>
      </c>
      <c r="U81" s="231">
        <v>23198.639999999999</v>
      </c>
      <c r="V81" s="224">
        <f t="shared" ref="V81:V87" si="20">MIN(H81,K81,O81,S81)</f>
        <v>113485.37</v>
      </c>
      <c r="W81" s="196">
        <f t="shared" ref="W81:W87" si="21">MAX(H81,K81,O81,S81)</f>
        <v>150654.53</v>
      </c>
      <c r="X81" s="231"/>
    </row>
    <row r="82" spans="1:24" s="7" customFormat="1" ht="47.25" outlineLevel="1">
      <c r="A82" s="24" t="s">
        <v>377</v>
      </c>
      <c r="B82" s="4" t="s">
        <v>116</v>
      </c>
      <c r="C82" s="4"/>
      <c r="D82" s="4" t="s">
        <v>1016</v>
      </c>
      <c r="E82" s="10" t="s">
        <v>84</v>
      </c>
      <c r="F82" s="21" t="str">
        <f>VLOOKUP(A82,'[3]Калькулятор Индексации '!$A$12:$I$188,9,FALSE)</f>
        <v>Индексация</v>
      </c>
      <c r="G82" s="231">
        <v>121465.25</v>
      </c>
      <c r="H82" s="223">
        <v>117821.29</v>
      </c>
      <c r="I82" s="223">
        <v>100255.62</v>
      </c>
      <c r="J82" s="223">
        <v>17565.669999999998</v>
      </c>
      <c r="K82" s="231">
        <v>117213.97</v>
      </c>
      <c r="L82" s="231">
        <v>99738.85</v>
      </c>
      <c r="M82" s="231">
        <v>17475.12</v>
      </c>
      <c r="N82" s="231">
        <v>161550.82</v>
      </c>
      <c r="O82" s="231">
        <v>155088.79</v>
      </c>
      <c r="P82" s="231">
        <v>131967.01</v>
      </c>
      <c r="Q82" s="231">
        <v>23121.78</v>
      </c>
      <c r="R82" s="231">
        <v>155088.79</v>
      </c>
      <c r="S82" s="231">
        <v>155088.79</v>
      </c>
      <c r="T82" s="231">
        <v>131967.01</v>
      </c>
      <c r="U82" s="231">
        <v>23121.78</v>
      </c>
      <c r="V82" s="224">
        <f t="shared" si="20"/>
        <v>117213.97</v>
      </c>
      <c r="W82" s="196">
        <f t="shared" si="21"/>
        <v>155088.79</v>
      </c>
      <c r="X82" s="231"/>
    </row>
    <row r="83" spans="1:24" s="7" customFormat="1" ht="47.25" outlineLevel="1">
      <c r="A83" s="24" t="s">
        <v>378</v>
      </c>
      <c r="B83" s="4" t="s">
        <v>117</v>
      </c>
      <c r="C83" s="4"/>
      <c r="D83" s="4" t="s">
        <v>1016</v>
      </c>
      <c r="E83" s="10" t="s">
        <v>84</v>
      </c>
      <c r="F83" s="21" t="str">
        <f>VLOOKUP(A83,'[3]Калькулятор Индексации '!$A$12:$I$188,9,FALSE)</f>
        <v>Индексация</v>
      </c>
      <c r="G83" s="231">
        <v>124956.85</v>
      </c>
      <c r="H83" s="223">
        <v>121208.14</v>
      </c>
      <c r="I83" s="223">
        <v>103642.47</v>
      </c>
      <c r="J83" s="223">
        <v>17565.669999999998</v>
      </c>
      <c r="K83" s="231">
        <v>120583.36</v>
      </c>
      <c r="L83" s="231">
        <v>103108.24</v>
      </c>
      <c r="M83" s="231">
        <v>17475.12</v>
      </c>
      <c r="N83" s="231">
        <v>173730.82</v>
      </c>
      <c r="O83" s="231">
        <v>166781.59</v>
      </c>
      <c r="P83" s="231">
        <v>142611.35</v>
      </c>
      <c r="Q83" s="231">
        <v>24170.240000000002</v>
      </c>
      <c r="R83" s="231">
        <v>166781.59</v>
      </c>
      <c r="S83" s="231">
        <v>166781.59</v>
      </c>
      <c r="T83" s="231">
        <v>142611.35</v>
      </c>
      <c r="U83" s="231">
        <v>24170.240000000002</v>
      </c>
      <c r="V83" s="224">
        <f t="shared" si="20"/>
        <v>120583.36</v>
      </c>
      <c r="W83" s="196">
        <f t="shared" si="21"/>
        <v>166781.59</v>
      </c>
      <c r="X83" s="231"/>
    </row>
    <row r="84" spans="1:24" s="7" customFormat="1" ht="47.25" outlineLevel="1">
      <c r="A84" s="24" t="s">
        <v>379</v>
      </c>
      <c r="B84" s="4" t="s">
        <v>118</v>
      </c>
      <c r="C84" s="4"/>
      <c r="D84" s="4" t="s">
        <v>1016</v>
      </c>
      <c r="E84" s="10" t="s">
        <v>84</v>
      </c>
      <c r="F84" s="21" t="str">
        <f>VLOOKUP(A84,'[3]Калькулятор Индексации '!$A$12:$I$188,9,FALSE)</f>
        <v>Индексация</v>
      </c>
      <c r="G84" s="196">
        <v>129586.48</v>
      </c>
      <c r="H84" s="223">
        <v>125698.89</v>
      </c>
      <c r="I84" s="223">
        <v>108133.22</v>
      </c>
      <c r="J84" s="223">
        <v>17565.669999999998</v>
      </c>
      <c r="K84" s="196">
        <v>125050.95</v>
      </c>
      <c r="L84" s="196">
        <v>107575.83</v>
      </c>
      <c r="M84" s="196">
        <v>17475.12</v>
      </c>
      <c r="N84" s="196">
        <v>180039.73</v>
      </c>
      <c r="O84" s="196">
        <v>172838.14</v>
      </c>
      <c r="P84" s="196">
        <v>148685.04</v>
      </c>
      <c r="Q84" s="196">
        <v>24153.1</v>
      </c>
      <c r="R84" s="196">
        <v>172838.14</v>
      </c>
      <c r="S84" s="196">
        <v>172838.14</v>
      </c>
      <c r="T84" s="196">
        <v>148685.04</v>
      </c>
      <c r="U84" s="196">
        <v>24153.1</v>
      </c>
      <c r="V84" s="224">
        <f t="shared" si="20"/>
        <v>125050.95</v>
      </c>
      <c r="W84" s="196">
        <f t="shared" si="21"/>
        <v>172838.14</v>
      </c>
      <c r="X84" s="196"/>
    </row>
    <row r="85" spans="1:24" s="7" customFormat="1" ht="47.25" outlineLevel="1">
      <c r="A85" s="24" t="s">
        <v>380</v>
      </c>
      <c r="B85" s="4" t="s">
        <v>119</v>
      </c>
      <c r="C85" s="4"/>
      <c r="D85" s="4" t="s">
        <v>1016</v>
      </c>
      <c r="E85" s="10" t="s">
        <v>84</v>
      </c>
      <c r="F85" s="21" t="str">
        <f>VLOOKUP(A85,'[3]Калькулятор Индексации '!$A$12:$I$188,9,FALSE)</f>
        <v>Индексация</v>
      </c>
      <c r="G85" s="231">
        <v>139215.18</v>
      </c>
      <c r="H85" s="223">
        <v>135038.72</v>
      </c>
      <c r="I85" s="223">
        <v>117473.05</v>
      </c>
      <c r="J85" s="223">
        <v>17565.669999999998</v>
      </c>
      <c r="K85" s="231">
        <v>134342.65</v>
      </c>
      <c r="L85" s="231">
        <v>116867.53</v>
      </c>
      <c r="M85" s="231">
        <v>17475.12</v>
      </c>
      <c r="N85" s="231">
        <v>187286.79</v>
      </c>
      <c r="O85" s="231">
        <v>179795.32</v>
      </c>
      <c r="P85" s="231">
        <v>156407.77000000002</v>
      </c>
      <c r="Q85" s="231">
        <v>23387.55</v>
      </c>
      <c r="R85" s="231">
        <v>179795.32</v>
      </c>
      <c r="S85" s="231">
        <v>179795.32</v>
      </c>
      <c r="T85" s="231">
        <v>156407.77000000002</v>
      </c>
      <c r="U85" s="231">
        <v>23387.55</v>
      </c>
      <c r="V85" s="224">
        <f t="shared" si="20"/>
        <v>134342.65</v>
      </c>
      <c r="W85" s="196">
        <f t="shared" si="21"/>
        <v>179795.32</v>
      </c>
      <c r="X85" s="231"/>
    </row>
    <row r="86" spans="1:24" s="7" customFormat="1" ht="47.25" outlineLevel="1">
      <c r="A86" s="24" t="s">
        <v>381</v>
      </c>
      <c r="B86" s="4" t="s">
        <v>120</v>
      </c>
      <c r="C86" s="4"/>
      <c r="D86" s="4" t="s">
        <v>1016</v>
      </c>
      <c r="E86" s="10" t="s">
        <v>84</v>
      </c>
      <c r="F86" s="21" t="str">
        <f>VLOOKUP(A86,'[3]Калькулятор Индексации '!$A$12:$I$188,9,FALSE)</f>
        <v>Индексация</v>
      </c>
      <c r="G86" s="231">
        <v>164626.68</v>
      </c>
      <c r="H86" s="223">
        <v>159687.88</v>
      </c>
      <c r="I86" s="223">
        <v>142122.21</v>
      </c>
      <c r="J86" s="223">
        <v>17565.669999999998</v>
      </c>
      <c r="K86" s="231">
        <v>158864.75</v>
      </c>
      <c r="L86" s="231">
        <v>141389.63</v>
      </c>
      <c r="M86" s="231">
        <v>17475.12</v>
      </c>
      <c r="N86" s="231">
        <v>223989.72</v>
      </c>
      <c r="O86" s="231">
        <v>215030.13</v>
      </c>
      <c r="P86" s="231">
        <v>191376.81</v>
      </c>
      <c r="Q86" s="231">
        <v>23653.32</v>
      </c>
      <c r="R86" s="231">
        <v>215030.13</v>
      </c>
      <c r="S86" s="231">
        <v>215030.13</v>
      </c>
      <c r="T86" s="231">
        <v>191376.81</v>
      </c>
      <c r="U86" s="231">
        <v>23653.32</v>
      </c>
      <c r="V86" s="224">
        <f t="shared" si="20"/>
        <v>158864.75</v>
      </c>
      <c r="W86" s="196">
        <f t="shared" si="21"/>
        <v>215030.13</v>
      </c>
      <c r="X86" s="231"/>
    </row>
    <row r="87" spans="1:24" s="7" customFormat="1" ht="47.25" outlineLevel="1">
      <c r="A87" s="24" t="s">
        <v>382</v>
      </c>
      <c r="B87" s="4" t="s">
        <v>146</v>
      </c>
      <c r="C87" s="4"/>
      <c r="D87" s="4" t="s">
        <v>1016</v>
      </c>
      <c r="E87" s="10" t="s">
        <v>84</v>
      </c>
      <c r="F87" s="21" t="str">
        <f>VLOOKUP(A87,'[3]Калькулятор Индексации '!$A$12:$I$188,9,FALSE)</f>
        <v>Индексация</v>
      </c>
      <c r="G87" s="231">
        <v>191034.9</v>
      </c>
      <c r="H87" s="223">
        <v>185303.85</v>
      </c>
      <c r="I87" s="223">
        <v>167738.18</v>
      </c>
      <c r="J87" s="223">
        <v>17565.669999999998</v>
      </c>
      <c r="K87" s="231">
        <v>184348.68</v>
      </c>
      <c r="L87" s="231">
        <v>166873.56</v>
      </c>
      <c r="M87" s="231">
        <v>17475.12</v>
      </c>
      <c r="N87" s="231">
        <v>259920.52904928898</v>
      </c>
      <c r="O87" s="231">
        <v>249523.71</v>
      </c>
      <c r="P87" s="231">
        <v>225870.38999999998</v>
      </c>
      <c r="Q87" s="231">
        <v>23653.32</v>
      </c>
      <c r="R87" s="231">
        <v>249523.71</v>
      </c>
      <c r="S87" s="231">
        <v>249523.71</v>
      </c>
      <c r="T87" s="231">
        <v>225870.38999999998</v>
      </c>
      <c r="U87" s="231">
        <v>23653.32</v>
      </c>
      <c r="V87" s="224">
        <f t="shared" si="20"/>
        <v>184348.68</v>
      </c>
      <c r="W87" s="196">
        <f t="shared" si="21"/>
        <v>249523.71</v>
      </c>
      <c r="X87" s="231"/>
    </row>
    <row r="88" spans="1:24" s="7" customFormat="1" ht="409.5" outlineLevel="1">
      <c r="A88" s="30" t="s">
        <v>20</v>
      </c>
      <c r="B88" s="63" t="s">
        <v>1196</v>
      </c>
      <c r="C88" s="63" t="s">
        <v>1614</v>
      </c>
      <c r="D88" s="63"/>
      <c r="E88" s="10" t="s">
        <v>1615</v>
      </c>
      <c r="F88" s="21"/>
      <c r="G88" s="231"/>
      <c r="H88" s="223"/>
      <c r="I88" s="223"/>
      <c r="J88" s="223"/>
      <c r="K88" s="231"/>
      <c r="L88" s="231"/>
      <c r="M88" s="231"/>
      <c r="N88" s="231"/>
      <c r="O88" s="231"/>
      <c r="P88" s="231"/>
      <c r="Q88" s="231"/>
      <c r="R88" s="231"/>
      <c r="S88" s="231"/>
      <c r="T88" s="231"/>
      <c r="U88" s="231"/>
      <c r="V88" s="231"/>
      <c r="W88" s="224"/>
      <c r="X88" s="231"/>
    </row>
    <row r="89" spans="1:24" s="7" customFormat="1" ht="47.25" outlineLevel="1">
      <c r="A89" s="24" t="s">
        <v>383</v>
      </c>
      <c r="B89" s="4" t="s">
        <v>112</v>
      </c>
      <c r="C89" s="4"/>
      <c r="D89" s="4" t="s">
        <v>1016</v>
      </c>
      <c r="E89" s="10" t="s">
        <v>84</v>
      </c>
      <c r="F89" s="21" t="str">
        <f>VLOOKUP(A89,'[3]Калькулятор Индексации '!$A$12:$I$188,9,FALSE)</f>
        <v>Индексация</v>
      </c>
      <c r="G89" s="231">
        <v>270629.15999999997</v>
      </c>
      <c r="H89" s="223">
        <v>262510.28999999998</v>
      </c>
      <c r="I89" s="223">
        <v>200561.82</v>
      </c>
      <c r="J89" s="223">
        <v>61948.47</v>
      </c>
      <c r="K89" s="231">
        <v>261157.14</v>
      </c>
      <c r="L89" s="231">
        <v>199527.99</v>
      </c>
      <c r="M89" s="231">
        <v>61629.15</v>
      </c>
      <c r="N89" s="231">
        <v>323052.34999999998</v>
      </c>
      <c r="O89" s="231">
        <v>310130.26</v>
      </c>
      <c r="P89" s="231">
        <v>236944.19</v>
      </c>
      <c r="Q89" s="231">
        <v>73186.070000000007</v>
      </c>
      <c r="R89" s="231">
        <v>310130.26</v>
      </c>
      <c r="S89" s="231">
        <v>310130.26</v>
      </c>
      <c r="T89" s="231">
        <v>236944.19</v>
      </c>
      <c r="U89" s="231">
        <v>73186.070000000007</v>
      </c>
      <c r="V89" s="224">
        <f t="shared" ref="V89:V95" si="22">MIN(H89,K89,O89,S89)</f>
        <v>261157.14</v>
      </c>
      <c r="W89" s="196">
        <f t="shared" ref="W89:W95" si="23">MAX(H89,K89,O89,S89)</f>
        <v>310130.26</v>
      </c>
      <c r="X89" s="231"/>
    </row>
    <row r="90" spans="1:24" s="7" customFormat="1" ht="47.25" outlineLevel="1">
      <c r="A90" s="24" t="s">
        <v>384</v>
      </c>
      <c r="B90" s="4" t="s">
        <v>116</v>
      </c>
      <c r="C90" s="4"/>
      <c r="D90" s="4" t="s">
        <v>1016</v>
      </c>
      <c r="E90" s="10" t="s">
        <v>84</v>
      </c>
      <c r="F90" s="21" t="str">
        <f>VLOOKUP(A90,'[3]Калькулятор Индексации '!$A$12:$I$188,9,FALSE)</f>
        <v>Индексация</v>
      </c>
      <c r="G90" s="231">
        <v>274604.28000000003</v>
      </c>
      <c r="H90" s="223">
        <v>266366.15000000002</v>
      </c>
      <c r="I90" s="223">
        <v>204417.68</v>
      </c>
      <c r="J90" s="223">
        <v>61948.47</v>
      </c>
      <c r="K90" s="231">
        <v>264993.13</v>
      </c>
      <c r="L90" s="231">
        <v>203363.98</v>
      </c>
      <c r="M90" s="231">
        <v>61629.15</v>
      </c>
      <c r="N90" s="231">
        <v>327446.06</v>
      </c>
      <c r="O90" s="231">
        <v>314348.21999999997</v>
      </c>
      <c r="P90" s="231">
        <v>241240.61</v>
      </c>
      <c r="Q90" s="231">
        <v>73107.61</v>
      </c>
      <c r="R90" s="231">
        <v>314348.21999999997</v>
      </c>
      <c r="S90" s="231">
        <v>314348.21999999997</v>
      </c>
      <c r="T90" s="231">
        <v>241240.61</v>
      </c>
      <c r="U90" s="231">
        <v>73107.61</v>
      </c>
      <c r="V90" s="224">
        <f t="shared" si="22"/>
        <v>264993.13</v>
      </c>
      <c r="W90" s="196">
        <f t="shared" si="23"/>
        <v>314348.21999999997</v>
      </c>
      <c r="X90" s="231"/>
    </row>
    <row r="91" spans="1:24" s="7" customFormat="1" ht="47.25" outlineLevel="1">
      <c r="A91" s="24" t="s">
        <v>385</v>
      </c>
      <c r="B91" s="4" t="s">
        <v>117</v>
      </c>
      <c r="C91" s="4"/>
      <c r="D91" s="4" t="s">
        <v>1016</v>
      </c>
      <c r="E91" s="10" t="s">
        <v>84</v>
      </c>
      <c r="F91" s="21" t="str">
        <f>VLOOKUP(A91,'[3]Калькулятор Индексации '!$A$12:$I$188,9,FALSE)</f>
        <v>Индексация</v>
      </c>
      <c r="G91" s="231">
        <v>280542.27</v>
      </c>
      <c r="H91" s="223">
        <v>272126</v>
      </c>
      <c r="I91" s="223">
        <v>210177.53</v>
      </c>
      <c r="J91" s="223">
        <v>61948.47</v>
      </c>
      <c r="K91" s="231">
        <v>270723.28999999998</v>
      </c>
      <c r="L91" s="231">
        <v>209094.14</v>
      </c>
      <c r="M91" s="231">
        <v>61629.15</v>
      </c>
      <c r="N91" s="231">
        <v>340465.04</v>
      </c>
      <c r="O91" s="231">
        <v>326846.44</v>
      </c>
      <c r="P91" s="231">
        <v>252441.07</v>
      </c>
      <c r="Q91" s="231">
        <v>74405.37</v>
      </c>
      <c r="R91" s="231">
        <v>326846.44</v>
      </c>
      <c r="S91" s="231">
        <v>326846.44</v>
      </c>
      <c r="T91" s="231">
        <v>252441.07</v>
      </c>
      <c r="U91" s="231">
        <v>74405.37</v>
      </c>
      <c r="V91" s="224">
        <f t="shared" si="22"/>
        <v>270723.28999999998</v>
      </c>
      <c r="W91" s="196">
        <f t="shared" si="23"/>
        <v>326846.44</v>
      </c>
      <c r="X91" s="231"/>
    </row>
    <row r="92" spans="1:24" s="7" customFormat="1" ht="47.25" outlineLevel="1">
      <c r="A92" s="24" t="s">
        <v>386</v>
      </c>
      <c r="B92" s="4" t="s">
        <v>118</v>
      </c>
      <c r="C92" s="4"/>
      <c r="D92" s="4" t="s">
        <v>1016</v>
      </c>
      <c r="E92" s="10" t="s">
        <v>84</v>
      </c>
      <c r="F92" s="21" t="str">
        <f>VLOOKUP(A92,'[3]Калькулятор Индексации '!$A$12:$I$188,9,FALSE)</f>
        <v>Индексация</v>
      </c>
      <c r="G92" s="196">
        <v>285047.34999999998</v>
      </c>
      <c r="H92" s="223">
        <v>276495.93</v>
      </c>
      <c r="I92" s="223">
        <v>214547.46</v>
      </c>
      <c r="J92" s="223">
        <v>61948.47</v>
      </c>
      <c r="K92" s="196">
        <v>275070.69</v>
      </c>
      <c r="L92" s="196">
        <v>213441.54</v>
      </c>
      <c r="M92" s="196">
        <v>61629.15</v>
      </c>
      <c r="N92" s="196">
        <v>346046.77</v>
      </c>
      <c r="O92" s="196">
        <v>332204.90000000002</v>
      </c>
      <c r="P92" s="196">
        <v>257774.92000000004</v>
      </c>
      <c r="Q92" s="196">
        <v>74429.98</v>
      </c>
      <c r="R92" s="196">
        <v>332204.90000000002</v>
      </c>
      <c r="S92" s="196">
        <v>332204.90000000002</v>
      </c>
      <c r="T92" s="196">
        <v>257774.92000000004</v>
      </c>
      <c r="U92" s="196">
        <v>74429.98</v>
      </c>
      <c r="V92" s="224">
        <f t="shared" si="22"/>
        <v>275070.69</v>
      </c>
      <c r="W92" s="196">
        <f t="shared" si="23"/>
        <v>332204.90000000002</v>
      </c>
      <c r="X92" s="196"/>
    </row>
    <row r="93" spans="1:24" s="7" customFormat="1" ht="47.25" outlineLevel="1">
      <c r="A93" s="24" t="s">
        <v>387</v>
      </c>
      <c r="B93" s="4" t="s">
        <v>119</v>
      </c>
      <c r="C93" s="4"/>
      <c r="D93" s="4" t="s">
        <v>1016</v>
      </c>
      <c r="E93" s="10" t="s">
        <v>84</v>
      </c>
      <c r="F93" s="21" t="str">
        <f>VLOOKUP(A93,'[3]Калькулятор Индексации '!$A$12:$I$188,9,FALSE)</f>
        <v>Индексация</v>
      </c>
      <c r="G93" s="231">
        <v>295294.77</v>
      </c>
      <c r="H93" s="223">
        <v>286435.93</v>
      </c>
      <c r="I93" s="223">
        <v>224487.46</v>
      </c>
      <c r="J93" s="223">
        <v>61948.47</v>
      </c>
      <c r="K93" s="231">
        <v>284959.45</v>
      </c>
      <c r="L93" s="231">
        <v>223330.3</v>
      </c>
      <c r="M93" s="231">
        <v>61629.15</v>
      </c>
      <c r="N93" s="231">
        <v>361146.67</v>
      </c>
      <c r="O93" s="231">
        <v>346700.79999999999</v>
      </c>
      <c r="P93" s="231">
        <v>271718.64</v>
      </c>
      <c r="Q93" s="231">
        <v>74982.16</v>
      </c>
      <c r="R93" s="231">
        <v>346700.79999999999</v>
      </c>
      <c r="S93" s="231">
        <v>346700.79999999999</v>
      </c>
      <c r="T93" s="231">
        <v>271718.64</v>
      </c>
      <c r="U93" s="231">
        <v>74982.16</v>
      </c>
      <c r="V93" s="224">
        <f t="shared" si="22"/>
        <v>284959.45</v>
      </c>
      <c r="W93" s="196">
        <f t="shared" si="23"/>
        <v>346700.79999999999</v>
      </c>
      <c r="X93" s="231"/>
    </row>
    <row r="94" spans="1:24" s="7" customFormat="1" ht="47.25" outlineLevel="1">
      <c r="A94" s="24" t="s">
        <v>388</v>
      </c>
      <c r="B94" s="4" t="s">
        <v>120</v>
      </c>
      <c r="C94" s="4"/>
      <c r="D94" s="4" t="s">
        <v>1016</v>
      </c>
      <c r="E94" s="10" t="s">
        <v>84</v>
      </c>
      <c r="F94" s="21" t="str">
        <f>VLOOKUP(A94,'[3]Калькулятор Индексации '!$A$12:$I$188,9,FALSE)</f>
        <v>Индексация</v>
      </c>
      <c r="G94" s="231">
        <v>336128.43</v>
      </c>
      <c r="H94" s="223">
        <v>326044.58</v>
      </c>
      <c r="I94" s="223">
        <v>264096.11</v>
      </c>
      <c r="J94" s="223">
        <v>61948.47</v>
      </c>
      <c r="K94" s="231">
        <v>324363.93</v>
      </c>
      <c r="L94" s="231">
        <v>262734.78000000003</v>
      </c>
      <c r="M94" s="231">
        <v>61629.15</v>
      </c>
      <c r="N94" s="231">
        <v>416224.98</v>
      </c>
      <c r="O94" s="231">
        <v>399575.98</v>
      </c>
      <c r="P94" s="231">
        <v>323656.53999999998</v>
      </c>
      <c r="Q94" s="231">
        <v>75919.44</v>
      </c>
      <c r="R94" s="231">
        <v>399575.98</v>
      </c>
      <c r="S94" s="231">
        <v>399575.98</v>
      </c>
      <c r="T94" s="231">
        <v>323656.53999999998</v>
      </c>
      <c r="U94" s="231">
        <v>75919.44</v>
      </c>
      <c r="V94" s="224">
        <f t="shared" si="22"/>
        <v>324363.93</v>
      </c>
      <c r="W94" s="196">
        <f t="shared" si="23"/>
        <v>399575.98</v>
      </c>
      <c r="X94" s="231"/>
    </row>
    <row r="95" spans="1:24" s="7" customFormat="1" ht="47.25" outlineLevel="1">
      <c r="A95" s="24" t="s">
        <v>389</v>
      </c>
      <c r="B95" s="4" t="s">
        <v>146</v>
      </c>
      <c r="C95" s="4"/>
      <c r="D95" s="4" t="s">
        <v>1016</v>
      </c>
      <c r="E95" s="10" t="s">
        <v>84</v>
      </c>
      <c r="F95" s="21" t="str">
        <f>VLOOKUP(A95,'[3]Калькулятор Индексации '!$A$12:$I$188,9,FALSE)</f>
        <v>Индексация</v>
      </c>
      <c r="G95" s="231">
        <v>363773.44</v>
      </c>
      <c r="H95" s="223">
        <v>352860.24</v>
      </c>
      <c r="I95" s="223">
        <v>290911.77</v>
      </c>
      <c r="J95" s="223">
        <v>61948.47</v>
      </c>
      <c r="K95" s="231">
        <v>351041.37</v>
      </c>
      <c r="L95" s="231">
        <v>289412.21999999997</v>
      </c>
      <c r="M95" s="231">
        <v>61629.15</v>
      </c>
      <c r="N95" s="231">
        <v>450457.56108321808</v>
      </c>
      <c r="O95" s="231">
        <v>432439.26</v>
      </c>
      <c r="P95" s="231">
        <v>356519.82</v>
      </c>
      <c r="Q95" s="231">
        <v>75919.44</v>
      </c>
      <c r="R95" s="231">
        <v>432439.26</v>
      </c>
      <c r="S95" s="231">
        <v>432439.26</v>
      </c>
      <c r="T95" s="231">
        <v>356519.82</v>
      </c>
      <c r="U95" s="231">
        <v>75919.44</v>
      </c>
      <c r="V95" s="224">
        <f t="shared" si="22"/>
        <v>351041.37</v>
      </c>
      <c r="W95" s="196">
        <f t="shared" si="23"/>
        <v>432439.26</v>
      </c>
      <c r="X95" s="231"/>
    </row>
    <row r="96" spans="1:24" s="7" customFormat="1" ht="409.5" outlineLevel="1">
      <c r="A96" s="30" t="s">
        <v>30</v>
      </c>
      <c r="B96" s="63" t="s">
        <v>25</v>
      </c>
      <c r="C96" s="63" t="s">
        <v>1616</v>
      </c>
      <c r="D96" s="63"/>
      <c r="E96" s="10" t="s">
        <v>1615</v>
      </c>
      <c r="F96" s="21"/>
      <c r="G96" s="231"/>
      <c r="H96" s="223"/>
      <c r="I96" s="223"/>
      <c r="J96" s="223"/>
      <c r="K96" s="231"/>
      <c r="L96" s="231"/>
      <c r="M96" s="231"/>
      <c r="N96" s="231"/>
      <c r="O96" s="231"/>
      <c r="P96" s="231"/>
      <c r="Q96" s="231"/>
      <c r="R96" s="231"/>
      <c r="S96" s="231"/>
      <c r="T96" s="231"/>
      <c r="U96" s="231"/>
      <c r="V96" s="231"/>
      <c r="W96" s="224"/>
      <c r="X96" s="231"/>
    </row>
    <row r="97" spans="1:24" s="7" customFormat="1" ht="47.25" outlineLevel="1">
      <c r="A97" s="24" t="s">
        <v>34</v>
      </c>
      <c r="B97" s="4" t="s">
        <v>112</v>
      </c>
      <c r="C97" s="4"/>
      <c r="D97" s="4" t="s">
        <v>1016</v>
      </c>
      <c r="E97" s="10" t="s">
        <v>84</v>
      </c>
      <c r="F97" s="21" t="str">
        <f>VLOOKUP(A97,'[3]Калькулятор Индексации '!$A$12:$I$188,9,FALSE)</f>
        <v>Индексация</v>
      </c>
      <c r="G97" s="231">
        <v>126281.59</v>
      </c>
      <c r="H97" s="223">
        <v>122493.14</v>
      </c>
      <c r="I97" s="223">
        <v>95274.67</v>
      </c>
      <c r="J97" s="223">
        <v>27218.47</v>
      </c>
      <c r="K97" s="231">
        <v>121861.73</v>
      </c>
      <c r="L97" s="231">
        <v>94783.56</v>
      </c>
      <c r="M97" s="231">
        <v>27078.17</v>
      </c>
      <c r="N97" s="231">
        <v>154115.19</v>
      </c>
      <c r="O97" s="231">
        <v>147950.57999999999</v>
      </c>
      <c r="P97" s="231">
        <v>115075.35999999999</v>
      </c>
      <c r="Q97" s="231">
        <v>32875.22</v>
      </c>
      <c r="R97" s="231">
        <v>147950.57999999999</v>
      </c>
      <c r="S97" s="231">
        <v>147950.57999999999</v>
      </c>
      <c r="T97" s="231">
        <v>115075.35999999999</v>
      </c>
      <c r="U97" s="231">
        <v>32875.22</v>
      </c>
      <c r="V97" s="224">
        <f t="shared" ref="V97:V103" si="24">MIN(H97,K97,O97,S97)</f>
        <v>121861.73</v>
      </c>
      <c r="W97" s="196">
        <f t="shared" ref="W97:W103" si="25">MAX(H97,K97,O97,S97)</f>
        <v>147950.57999999999</v>
      </c>
      <c r="X97" s="231"/>
    </row>
    <row r="98" spans="1:24" s="7" customFormat="1" ht="47.25" outlineLevel="1">
      <c r="A98" s="24" t="s">
        <v>35</v>
      </c>
      <c r="B98" s="4" t="s">
        <v>116</v>
      </c>
      <c r="C98" s="4"/>
      <c r="D98" s="4" t="s">
        <v>1016</v>
      </c>
      <c r="E98" s="10" t="s">
        <v>84</v>
      </c>
      <c r="F98" s="21" t="str">
        <f>VLOOKUP(A98,'[3]Калькулятор Индексации '!$A$12:$I$188,9,FALSE)</f>
        <v>Индексация</v>
      </c>
      <c r="G98" s="231">
        <v>131589.64000000001</v>
      </c>
      <c r="H98" s="223">
        <v>127641.95</v>
      </c>
      <c r="I98" s="223">
        <v>100423.48</v>
      </c>
      <c r="J98" s="223">
        <v>27218.47</v>
      </c>
      <c r="K98" s="231">
        <v>126984</v>
      </c>
      <c r="L98" s="231">
        <v>99905.83</v>
      </c>
      <c r="M98" s="231">
        <v>27078.17</v>
      </c>
      <c r="N98" s="231">
        <v>160934.65</v>
      </c>
      <c r="O98" s="231">
        <v>154497.26</v>
      </c>
      <c r="P98" s="231">
        <v>121552.14000000001</v>
      </c>
      <c r="Q98" s="231">
        <v>32945.120000000003</v>
      </c>
      <c r="R98" s="231">
        <v>154497.26</v>
      </c>
      <c r="S98" s="231">
        <v>154497.26</v>
      </c>
      <c r="T98" s="231">
        <v>121552.14000000001</v>
      </c>
      <c r="U98" s="231">
        <v>32945.120000000003</v>
      </c>
      <c r="V98" s="224">
        <f t="shared" si="24"/>
        <v>126984</v>
      </c>
      <c r="W98" s="196">
        <f t="shared" si="25"/>
        <v>154497.26</v>
      </c>
      <c r="X98" s="231"/>
    </row>
    <row r="99" spans="1:24" s="7" customFormat="1" ht="47.25" outlineLevel="1">
      <c r="A99" s="24" t="s">
        <v>500</v>
      </c>
      <c r="B99" s="4" t="s">
        <v>117</v>
      </c>
      <c r="C99" s="4"/>
      <c r="D99" s="4" t="s">
        <v>1016</v>
      </c>
      <c r="E99" s="10" t="s">
        <v>84</v>
      </c>
      <c r="F99" s="21" t="str">
        <f>VLOOKUP(A99,'[3]Калькулятор Индексации '!$A$12:$I$188,9,FALSE)</f>
        <v>Индексация</v>
      </c>
      <c r="G99" s="231">
        <v>137044.01999999999</v>
      </c>
      <c r="H99" s="223">
        <v>132932.70000000001</v>
      </c>
      <c r="I99" s="223">
        <v>105714.23</v>
      </c>
      <c r="J99" s="223">
        <v>27218.47</v>
      </c>
      <c r="K99" s="231">
        <v>132247.48000000001</v>
      </c>
      <c r="L99" s="231">
        <v>105169.31</v>
      </c>
      <c r="M99" s="231">
        <v>27078.17</v>
      </c>
      <c r="N99" s="231">
        <v>174777.29</v>
      </c>
      <c r="O99" s="231">
        <v>167786.2</v>
      </c>
      <c r="P99" s="231">
        <v>133431.34000000003</v>
      </c>
      <c r="Q99" s="231">
        <v>34354.86</v>
      </c>
      <c r="R99" s="231">
        <v>167786.2</v>
      </c>
      <c r="S99" s="231">
        <v>167786.2</v>
      </c>
      <c r="T99" s="231">
        <v>133431.34000000003</v>
      </c>
      <c r="U99" s="231">
        <v>34354.86</v>
      </c>
      <c r="V99" s="224">
        <f t="shared" si="24"/>
        <v>132247.48000000001</v>
      </c>
      <c r="W99" s="196">
        <f t="shared" si="25"/>
        <v>167786.2</v>
      </c>
      <c r="X99" s="231"/>
    </row>
    <row r="100" spans="1:24" s="7" customFormat="1" ht="47.25" outlineLevel="1">
      <c r="A100" s="24" t="s">
        <v>501</v>
      </c>
      <c r="B100" s="4" t="s">
        <v>118</v>
      </c>
      <c r="C100" s="4"/>
      <c r="D100" s="4" t="s">
        <v>1016</v>
      </c>
      <c r="E100" s="10" t="s">
        <v>84</v>
      </c>
      <c r="F100" s="21" t="str">
        <f>VLOOKUP(A100,'[3]Калькулятор Индексации '!$A$12:$I$188,9,FALSE)</f>
        <v>Индексация</v>
      </c>
      <c r="G100" s="196">
        <v>142480.45000000001</v>
      </c>
      <c r="H100" s="223">
        <v>138206.04</v>
      </c>
      <c r="I100" s="223">
        <v>110987.57</v>
      </c>
      <c r="J100" s="223">
        <v>27218.47</v>
      </c>
      <c r="K100" s="196">
        <v>137493.63</v>
      </c>
      <c r="L100" s="196">
        <v>110415.46</v>
      </c>
      <c r="M100" s="196">
        <v>27078.17</v>
      </c>
      <c r="N100" s="196">
        <v>180129.46</v>
      </c>
      <c r="O100" s="196">
        <v>172924.28</v>
      </c>
      <c r="P100" s="196">
        <v>138868.35</v>
      </c>
      <c r="Q100" s="196">
        <v>34055.93</v>
      </c>
      <c r="R100" s="196">
        <v>172924.28</v>
      </c>
      <c r="S100" s="196">
        <v>172924.28</v>
      </c>
      <c r="T100" s="196">
        <v>138868.35</v>
      </c>
      <c r="U100" s="196">
        <v>34055.93</v>
      </c>
      <c r="V100" s="224">
        <f t="shared" si="24"/>
        <v>137493.63</v>
      </c>
      <c r="W100" s="196">
        <f t="shared" si="25"/>
        <v>172924.28</v>
      </c>
      <c r="X100" s="196"/>
    </row>
    <row r="101" spans="1:24" s="7" customFormat="1" ht="47.25" outlineLevel="1">
      <c r="A101" s="24" t="s">
        <v>498</v>
      </c>
      <c r="B101" s="4" t="s">
        <v>119</v>
      </c>
      <c r="C101" s="4"/>
      <c r="D101" s="4" t="s">
        <v>1016</v>
      </c>
      <c r="E101" s="10" t="s">
        <v>84</v>
      </c>
      <c r="F101" s="21" t="str">
        <f>VLOOKUP(A101,'[3]Калькулятор Индексации '!$A$12:$I$188,9,FALSE)</f>
        <v>Индексация</v>
      </c>
      <c r="G101" s="196">
        <v>150085.4</v>
      </c>
      <c r="H101" s="223">
        <v>145582.84</v>
      </c>
      <c r="I101" s="223">
        <v>118364.37</v>
      </c>
      <c r="J101" s="223">
        <v>27218.47</v>
      </c>
      <c r="K101" s="196">
        <v>144832.41</v>
      </c>
      <c r="L101" s="196">
        <v>117754.24000000001</v>
      </c>
      <c r="M101" s="196">
        <v>27078.17</v>
      </c>
      <c r="N101" s="196">
        <v>190438.36</v>
      </c>
      <c r="O101" s="196">
        <v>182820.83</v>
      </c>
      <c r="P101" s="196">
        <v>148640.26999999999</v>
      </c>
      <c r="Q101" s="196">
        <v>34180.559999999998</v>
      </c>
      <c r="R101" s="196">
        <v>182820.83</v>
      </c>
      <c r="S101" s="196">
        <v>182820.83</v>
      </c>
      <c r="T101" s="196">
        <v>148640.26999999999</v>
      </c>
      <c r="U101" s="196">
        <v>34180.559999999998</v>
      </c>
      <c r="V101" s="224">
        <f t="shared" si="24"/>
        <v>144832.41</v>
      </c>
      <c r="W101" s="196">
        <f t="shared" si="25"/>
        <v>182820.83</v>
      </c>
      <c r="X101" s="196"/>
    </row>
    <row r="102" spans="1:24" s="7" customFormat="1" ht="47.25" outlineLevel="1">
      <c r="A102" s="24" t="s">
        <v>502</v>
      </c>
      <c r="B102" s="4" t="s">
        <v>120</v>
      </c>
      <c r="C102" s="4"/>
      <c r="D102" s="4" t="s">
        <v>1016</v>
      </c>
      <c r="E102" s="10" t="s">
        <v>84</v>
      </c>
      <c r="F102" s="21" t="str">
        <f>VLOOKUP(A102,'[3]Калькулятор Индексации '!$A$12:$I$188,9,FALSE)</f>
        <v>Индексация</v>
      </c>
      <c r="G102" s="196">
        <v>175376.74</v>
      </c>
      <c r="H102" s="223">
        <v>170115.44</v>
      </c>
      <c r="I102" s="223">
        <v>142896.97</v>
      </c>
      <c r="J102" s="223">
        <v>27218.47</v>
      </c>
      <c r="K102" s="196">
        <v>169238.55</v>
      </c>
      <c r="L102" s="196">
        <v>142160.38</v>
      </c>
      <c r="M102" s="196">
        <v>27078.17</v>
      </c>
      <c r="N102" s="196">
        <v>225210.76</v>
      </c>
      <c r="O102" s="196">
        <v>216202.33</v>
      </c>
      <c r="P102" s="196">
        <v>181609.94999999998</v>
      </c>
      <c r="Q102" s="196">
        <v>34592.379999999997</v>
      </c>
      <c r="R102" s="196">
        <v>216202.33</v>
      </c>
      <c r="S102" s="196">
        <v>216202.33</v>
      </c>
      <c r="T102" s="196">
        <v>181609.94999999998</v>
      </c>
      <c r="U102" s="196">
        <v>34592.379999999997</v>
      </c>
      <c r="V102" s="224">
        <f t="shared" si="24"/>
        <v>169238.55</v>
      </c>
      <c r="W102" s="196">
        <f t="shared" si="25"/>
        <v>216202.33</v>
      </c>
      <c r="X102" s="196"/>
    </row>
    <row r="103" spans="1:24" s="7" customFormat="1" ht="47.25" outlineLevel="1">
      <c r="A103" s="24" t="s">
        <v>503</v>
      </c>
      <c r="B103" s="4" t="s">
        <v>146</v>
      </c>
      <c r="C103" s="4"/>
      <c r="D103" s="4" t="s">
        <v>1016</v>
      </c>
      <c r="E103" s="10" t="s">
        <v>84</v>
      </c>
      <c r="F103" s="21" t="str">
        <f>VLOOKUP(A103,'[3]Калькулятор Индексации '!$A$12:$I$188,9,FALSE)</f>
        <v>Индексация</v>
      </c>
      <c r="G103" s="196">
        <v>202238.62</v>
      </c>
      <c r="H103" s="223">
        <v>196171.46</v>
      </c>
      <c r="I103" s="223">
        <v>168952.99</v>
      </c>
      <c r="J103" s="223">
        <v>27218.47</v>
      </c>
      <c r="K103" s="196">
        <v>195160.27</v>
      </c>
      <c r="L103" s="196">
        <v>168082.1</v>
      </c>
      <c r="M103" s="196">
        <v>27078.17</v>
      </c>
      <c r="N103" s="196">
        <v>259705.55337926341</v>
      </c>
      <c r="O103" s="196">
        <v>249317.33</v>
      </c>
      <c r="P103" s="196">
        <v>214724.96</v>
      </c>
      <c r="Q103" s="196">
        <v>34592.370000000003</v>
      </c>
      <c r="R103" s="196">
        <v>249317.33</v>
      </c>
      <c r="S103" s="196">
        <v>249317.33</v>
      </c>
      <c r="T103" s="196">
        <v>214724.96</v>
      </c>
      <c r="U103" s="196">
        <v>34592.370000000003</v>
      </c>
      <c r="V103" s="224">
        <f t="shared" si="24"/>
        <v>195160.27</v>
      </c>
      <c r="W103" s="196">
        <f t="shared" si="25"/>
        <v>249317.33</v>
      </c>
      <c r="X103" s="196"/>
    </row>
    <row r="104" spans="1:24" s="7" customFormat="1" ht="78.75" outlineLevel="1">
      <c r="A104" s="30" t="s">
        <v>36</v>
      </c>
      <c r="B104" s="63" t="s">
        <v>128</v>
      </c>
      <c r="C104" s="63" t="s">
        <v>58</v>
      </c>
      <c r="D104" s="63"/>
      <c r="E104" s="10"/>
      <c r="F104" s="21"/>
      <c r="G104" s="196"/>
      <c r="H104" s="223"/>
      <c r="I104" s="223"/>
      <c r="J104" s="223"/>
      <c r="K104" s="196"/>
      <c r="L104" s="196"/>
      <c r="M104" s="196"/>
      <c r="N104" s="196"/>
      <c r="O104" s="196"/>
      <c r="P104" s="196"/>
      <c r="Q104" s="196"/>
      <c r="R104" s="196"/>
      <c r="S104" s="196"/>
      <c r="T104" s="196"/>
      <c r="U104" s="196"/>
      <c r="V104" s="196"/>
      <c r="W104" s="224"/>
      <c r="X104" s="196"/>
    </row>
    <row r="105" spans="1:24" s="7" customFormat="1" ht="63" outlineLevel="1">
      <c r="A105" s="24" t="s">
        <v>541</v>
      </c>
      <c r="B105" s="2" t="s">
        <v>129</v>
      </c>
      <c r="C105" s="2"/>
      <c r="D105" s="2" t="s">
        <v>59</v>
      </c>
      <c r="E105" s="10" t="s">
        <v>871</v>
      </c>
      <c r="F105" s="21" t="str">
        <f>VLOOKUP(A105,'[3]Калькулятор Индексации '!$A$12:$I$188,9,FALSE)</f>
        <v>Индексация</v>
      </c>
      <c r="G105" s="196">
        <v>1474.66</v>
      </c>
      <c r="H105" s="223">
        <v>1430.42</v>
      </c>
      <c r="I105" s="223">
        <v>918.07</v>
      </c>
      <c r="J105" s="223">
        <v>512.35</v>
      </c>
      <c r="K105" s="196">
        <v>1423.05</v>
      </c>
      <c r="L105" s="196">
        <v>913.34</v>
      </c>
      <c r="M105" s="196">
        <v>509.71</v>
      </c>
      <c r="N105" s="196">
        <v>1474.66</v>
      </c>
      <c r="O105" s="196">
        <v>1415.67</v>
      </c>
      <c r="P105" s="196">
        <v>908.60000000000014</v>
      </c>
      <c r="Q105" s="196">
        <v>507.07</v>
      </c>
      <c r="R105" s="196">
        <v>1415.67</v>
      </c>
      <c r="S105" s="196">
        <v>1415.67</v>
      </c>
      <c r="T105" s="196">
        <v>908.60000000000014</v>
      </c>
      <c r="U105" s="196">
        <v>507.07</v>
      </c>
      <c r="V105" s="224">
        <f t="shared" ref="V105:V110" si="26">MIN(H105,K105,O105,S105)</f>
        <v>1415.67</v>
      </c>
      <c r="W105" s="196">
        <f t="shared" ref="W105:W110" si="27">MAX(H105,K105,O105,S105)</f>
        <v>1430.42</v>
      </c>
      <c r="X105" s="196"/>
    </row>
    <row r="106" spans="1:24" s="7" customFormat="1" ht="63" outlineLevel="1">
      <c r="A106" s="24" t="s">
        <v>542</v>
      </c>
      <c r="B106" s="2" t="s">
        <v>130</v>
      </c>
      <c r="C106" s="2"/>
      <c r="D106" s="2" t="s">
        <v>59</v>
      </c>
      <c r="E106" s="10" t="s">
        <v>871</v>
      </c>
      <c r="F106" s="21" t="str">
        <f>VLOOKUP(A106,'[3]Калькулятор Индексации '!$A$12:$I$188,9,FALSE)</f>
        <v>Индексация</v>
      </c>
      <c r="G106" s="196">
        <v>1596.71</v>
      </c>
      <c r="H106" s="223">
        <v>1548.81</v>
      </c>
      <c r="I106" s="223">
        <v>1036.46</v>
      </c>
      <c r="J106" s="223">
        <v>512.35</v>
      </c>
      <c r="K106" s="196">
        <v>1540.83</v>
      </c>
      <c r="L106" s="196">
        <v>1031.1199999999999</v>
      </c>
      <c r="M106" s="196">
        <v>509.71</v>
      </c>
      <c r="N106" s="196">
        <v>1596.71</v>
      </c>
      <c r="O106" s="196">
        <v>1532.84</v>
      </c>
      <c r="P106" s="196">
        <v>1025.77</v>
      </c>
      <c r="Q106" s="196">
        <v>507.07</v>
      </c>
      <c r="R106" s="196">
        <v>1532.84</v>
      </c>
      <c r="S106" s="196">
        <v>1532.84</v>
      </c>
      <c r="T106" s="196">
        <v>1025.77</v>
      </c>
      <c r="U106" s="196">
        <v>507.07</v>
      </c>
      <c r="V106" s="224">
        <f t="shared" si="26"/>
        <v>1532.84</v>
      </c>
      <c r="W106" s="196">
        <f t="shared" si="27"/>
        <v>1548.81</v>
      </c>
      <c r="X106" s="196"/>
    </row>
    <row r="107" spans="1:24" s="7" customFormat="1" ht="63" outlineLevel="1">
      <c r="A107" s="24" t="s">
        <v>543</v>
      </c>
      <c r="B107" s="2" t="s">
        <v>133</v>
      </c>
      <c r="C107" s="2"/>
      <c r="D107" s="2" t="s">
        <v>59</v>
      </c>
      <c r="E107" s="10" t="s">
        <v>871</v>
      </c>
      <c r="F107" s="21" t="str">
        <f>VLOOKUP(A107,'[3]Калькулятор Индексации '!$A$12:$I$188,9,FALSE)</f>
        <v>Индексация</v>
      </c>
      <c r="G107" s="196">
        <v>3601.53</v>
      </c>
      <c r="H107" s="223">
        <v>3493.48</v>
      </c>
      <c r="I107" s="223">
        <v>2981.13</v>
      </c>
      <c r="J107" s="223">
        <v>512.35</v>
      </c>
      <c r="K107" s="196">
        <v>3475.48</v>
      </c>
      <c r="L107" s="196">
        <v>2965.77</v>
      </c>
      <c r="M107" s="196">
        <v>509.71</v>
      </c>
      <c r="N107" s="196">
        <v>3601.53</v>
      </c>
      <c r="O107" s="196">
        <v>3457.47</v>
      </c>
      <c r="P107" s="196">
        <v>2950.3999999999996</v>
      </c>
      <c r="Q107" s="196">
        <v>507.07</v>
      </c>
      <c r="R107" s="196">
        <v>3457.47</v>
      </c>
      <c r="S107" s="196">
        <v>3457.47</v>
      </c>
      <c r="T107" s="196">
        <v>2950.3999999999996</v>
      </c>
      <c r="U107" s="196">
        <v>507.07</v>
      </c>
      <c r="V107" s="224">
        <f t="shared" si="26"/>
        <v>3457.47</v>
      </c>
      <c r="W107" s="196">
        <f t="shared" si="27"/>
        <v>3493.48</v>
      </c>
      <c r="X107" s="196"/>
    </row>
    <row r="108" spans="1:24" s="7" customFormat="1" ht="63" outlineLevel="1">
      <c r="A108" s="24" t="s">
        <v>544</v>
      </c>
      <c r="B108" s="2" t="s">
        <v>134</v>
      </c>
      <c r="C108" s="2"/>
      <c r="D108" s="2" t="s">
        <v>59</v>
      </c>
      <c r="E108" s="10" t="s">
        <v>871</v>
      </c>
      <c r="F108" s="21" t="str">
        <f>VLOOKUP(A108,'[3]Калькулятор Индексации '!$A$12:$I$188,9,FALSE)</f>
        <v>Индексация</v>
      </c>
      <c r="G108" s="231">
        <v>4801.76</v>
      </c>
      <c r="H108" s="223">
        <v>4657.71</v>
      </c>
      <c r="I108" s="223">
        <v>4145.3599999999997</v>
      </c>
      <c r="J108" s="223">
        <v>512.35</v>
      </c>
      <c r="K108" s="231">
        <v>4633.7</v>
      </c>
      <c r="L108" s="231">
        <v>4123.99</v>
      </c>
      <c r="M108" s="231">
        <v>509.71</v>
      </c>
      <c r="N108" s="231">
        <v>4801.76</v>
      </c>
      <c r="O108" s="231">
        <v>4609.6899999999996</v>
      </c>
      <c r="P108" s="231">
        <v>4102.62</v>
      </c>
      <c r="Q108" s="231">
        <v>507.07</v>
      </c>
      <c r="R108" s="231">
        <v>4609.6899999999996</v>
      </c>
      <c r="S108" s="231">
        <v>4609.6899999999996</v>
      </c>
      <c r="T108" s="231">
        <v>4102.62</v>
      </c>
      <c r="U108" s="231">
        <v>507.07</v>
      </c>
      <c r="V108" s="224">
        <f t="shared" si="26"/>
        <v>4609.6899999999996</v>
      </c>
      <c r="W108" s="196">
        <f t="shared" si="27"/>
        <v>4657.71</v>
      </c>
      <c r="X108" s="231"/>
    </row>
    <row r="109" spans="1:24" s="7" customFormat="1" ht="63" outlineLevel="1">
      <c r="A109" s="24" t="s">
        <v>545</v>
      </c>
      <c r="B109" s="2" t="s">
        <v>131</v>
      </c>
      <c r="C109" s="2"/>
      <c r="D109" s="2" t="s">
        <v>59</v>
      </c>
      <c r="E109" s="10" t="s">
        <v>871</v>
      </c>
      <c r="F109" s="21" t="str">
        <f>VLOOKUP(A109,'[3]Калькулятор Индексации '!$A$12:$I$188,9,FALSE)</f>
        <v>Индексация</v>
      </c>
      <c r="G109" s="231">
        <v>7011.6</v>
      </c>
      <c r="H109" s="223">
        <v>6801.25</v>
      </c>
      <c r="I109" s="223">
        <v>6288.9</v>
      </c>
      <c r="J109" s="223">
        <v>512.35</v>
      </c>
      <c r="K109" s="231">
        <v>6766.19</v>
      </c>
      <c r="L109" s="231">
        <v>6256.48</v>
      </c>
      <c r="M109" s="231">
        <v>509.71</v>
      </c>
      <c r="N109" s="231">
        <v>7011.6</v>
      </c>
      <c r="O109" s="231">
        <v>6731.14</v>
      </c>
      <c r="P109" s="231">
        <v>6224.0700000000006</v>
      </c>
      <c r="Q109" s="231">
        <v>507.07</v>
      </c>
      <c r="R109" s="231">
        <v>6731.14</v>
      </c>
      <c r="S109" s="231">
        <v>6731.14</v>
      </c>
      <c r="T109" s="231">
        <v>6224.0700000000006</v>
      </c>
      <c r="U109" s="231">
        <v>507.07</v>
      </c>
      <c r="V109" s="224">
        <f t="shared" si="26"/>
        <v>6731.14</v>
      </c>
      <c r="W109" s="196">
        <f t="shared" si="27"/>
        <v>6801.25</v>
      </c>
      <c r="X109" s="231"/>
    </row>
    <row r="110" spans="1:24" s="7" customFormat="1" ht="63" outlineLevel="1">
      <c r="A110" s="24" t="s">
        <v>546</v>
      </c>
      <c r="B110" s="2" t="s">
        <v>132</v>
      </c>
      <c r="C110" s="2"/>
      <c r="D110" s="2" t="s">
        <v>59</v>
      </c>
      <c r="E110" s="10" t="s">
        <v>871</v>
      </c>
      <c r="F110" s="21" t="str">
        <f>VLOOKUP(A110,'[3]Калькулятор Индексации '!$A$12:$I$188,9,FALSE)</f>
        <v>Индексация</v>
      </c>
      <c r="G110" s="231">
        <v>13373.44</v>
      </c>
      <c r="H110" s="223">
        <v>12972.24</v>
      </c>
      <c r="I110" s="223">
        <v>12459.89</v>
      </c>
      <c r="J110" s="223">
        <v>512.35</v>
      </c>
      <c r="K110" s="231">
        <v>12905.37</v>
      </c>
      <c r="L110" s="231">
        <v>12395.66</v>
      </c>
      <c r="M110" s="231">
        <v>509.71</v>
      </c>
      <c r="N110" s="231">
        <v>13373.44</v>
      </c>
      <c r="O110" s="231">
        <v>12838.5</v>
      </c>
      <c r="P110" s="231">
        <v>12331.43</v>
      </c>
      <c r="Q110" s="231">
        <v>507.07</v>
      </c>
      <c r="R110" s="231">
        <v>12838.5</v>
      </c>
      <c r="S110" s="231">
        <v>12838.5</v>
      </c>
      <c r="T110" s="231">
        <v>12331.43</v>
      </c>
      <c r="U110" s="231">
        <v>507.07</v>
      </c>
      <c r="V110" s="224">
        <f t="shared" si="26"/>
        <v>12838.5</v>
      </c>
      <c r="W110" s="196">
        <f t="shared" si="27"/>
        <v>12972.24</v>
      </c>
      <c r="X110" s="231"/>
    </row>
    <row r="111" spans="1:24" s="7" customFormat="1" ht="299.25" outlineLevel="1">
      <c r="A111" s="30" t="s">
        <v>37</v>
      </c>
      <c r="B111" s="63" t="s">
        <v>1128</v>
      </c>
      <c r="C111" s="63" t="s">
        <v>1120</v>
      </c>
      <c r="D111" s="63"/>
      <c r="E111" s="10" t="s">
        <v>1617</v>
      </c>
      <c r="F111" s="21"/>
      <c r="G111" s="231"/>
      <c r="H111" s="223"/>
      <c r="I111" s="223"/>
      <c r="J111" s="223"/>
      <c r="K111" s="231"/>
      <c r="L111" s="231"/>
      <c r="M111" s="231"/>
      <c r="N111" s="231"/>
      <c r="O111" s="231"/>
      <c r="P111" s="231"/>
      <c r="Q111" s="231"/>
      <c r="R111" s="231"/>
      <c r="S111" s="231"/>
      <c r="T111" s="231"/>
      <c r="U111" s="231"/>
      <c r="V111" s="231"/>
      <c r="W111" s="224"/>
      <c r="X111" s="231"/>
    </row>
    <row r="112" spans="1:24" s="7" customFormat="1" outlineLevel="1">
      <c r="A112" s="24" t="s">
        <v>504</v>
      </c>
      <c r="B112" s="2" t="s">
        <v>1121</v>
      </c>
      <c r="C112" s="2"/>
      <c r="D112" s="2" t="s">
        <v>644</v>
      </c>
      <c r="E112" s="10"/>
      <c r="F112" s="21" t="str">
        <f>VLOOKUP(A112,'[3]Калькулятор Индексации '!$A$12:$I$188,9,FALSE)</f>
        <v>Индексация</v>
      </c>
      <c r="G112" s="231">
        <v>9120</v>
      </c>
      <c r="H112" s="223">
        <v>8846.4</v>
      </c>
      <c r="I112" s="223">
        <v>8117.3</v>
      </c>
      <c r="J112" s="223">
        <v>729.1</v>
      </c>
      <c r="K112" s="231">
        <v>8800.7999999999993</v>
      </c>
      <c r="L112" s="231">
        <v>8075.46</v>
      </c>
      <c r="M112" s="231">
        <v>725.34</v>
      </c>
      <c r="N112" s="231">
        <v>9120</v>
      </c>
      <c r="O112" s="231">
        <v>8755.2000000000007</v>
      </c>
      <c r="P112" s="231">
        <v>8033.6200000000008</v>
      </c>
      <c r="Q112" s="231">
        <v>721.58</v>
      </c>
      <c r="R112" s="231">
        <v>8755.2000000000007</v>
      </c>
      <c r="S112" s="231">
        <v>8755.2000000000007</v>
      </c>
      <c r="T112" s="231">
        <v>8033.6200000000008</v>
      </c>
      <c r="U112" s="231">
        <v>721.58</v>
      </c>
      <c r="V112" s="224">
        <f t="shared" ref="V112:V116" si="28">MIN(H112,K112,O112,S112)</f>
        <v>8755.2000000000007</v>
      </c>
      <c r="W112" s="196">
        <f t="shared" ref="W112:W116" si="29">MAX(H112,K112,O112,S112)</f>
        <v>8846.4</v>
      </c>
      <c r="X112" s="231"/>
    </row>
    <row r="113" spans="1:24" s="7" customFormat="1" outlineLevel="1">
      <c r="A113" s="24" t="s">
        <v>505</v>
      </c>
      <c r="B113" s="2" t="s">
        <v>1122</v>
      </c>
      <c r="C113" s="2"/>
      <c r="D113" s="2" t="s">
        <v>644</v>
      </c>
      <c r="E113" s="10"/>
      <c r="F113" s="21" t="str">
        <f>VLOOKUP(A113,'[3]Калькулятор Индексации '!$A$12:$I$188,9,FALSE)</f>
        <v>Индексация</v>
      </c>
      <c r="G113" s="231">
        <v>12300</v>
      </c>
      <c r="H113" s="223">
        <v>11931</v>
      </c>
      <c r="I113" s="223">
        <v>11046.54</v>
      </c>
      <c r="J113" s="223">
        <v>884.46</v>
      </c>
      <c r="K113" s="231">
        <v>11869.5</v>
      </c>
      <c r="L113" s="231">
        <v>10989.6</v>
      </c>
      <c r="M113" s="231">
        <v>879.9</v>
      </c>
      <c r="N113" s="231">
        <v>12300</v>
      </c>
      <c r="O113" s="231">
        <v>11808</v>
      </c>
      <c r="P113" s="231">
        <v>10932.66</v>
      </c>
      <c r="Q113" s="231">
        <v>875.34</v>
      </c>
      <c r="R113" s="231">
        <v>11808</v>
      </c>
      <c r="S113" s="231">
        <v>11808</v>
      </c>
      <c r="T113" s="231">
        <v>10932.66</v>
      </c>
      <c r="U113" s="231">
        <v>875.34</v>
      </c>
      <c r="V113" s="224">
        <f t="shared" si="28"/>
        <v>11808</v>
      </c>
      <c r="W113" s="196">
        <f t="shared" si="29"/>
        <v>11931</v>
      </c>
      <c r="X113" s="231"/>
    </row>
    <row r="114" spans="1:24" s="7" customFormat="1" outlineLevel="1">
      <c r="A114" s="24" t="s">
        <v>506</v>
      </c>
      <c r="B114" s="2" t="s">
        <v>1129</v>
      </c>
      <c r="C114" s="2"/>
      <c r="D114" s="2" t="s">
        <v>644</v>
      </c>
      <c r="E114" s="10"/>
      <c r="F114" s="21" t="str">
        <f>VLOOKUP(A114,'[3]Калькулятор Индексации '!$A$12:$I$188,9,FALSE)</f>
        <v>Индексация</v>
      </c>
      <c r="G114" s="231">
        <v>16800</v>
      </c>
      <c r="H114" s="223">
        <v>16296</v>
      </c>
      <c r="I114" s="223">
        <v>15230.95</v>
      </c>
      <c r="J114" s="223">
        <v>1065.05</v>
      </c>
      <c r="K114" s="231">
        <v>16212</v>
      </c>
      <c r="L114" s="231">
        <v>15152.44</v>
      </c>
      <c r="M114" s="231">
        <v>1059.56</v>
      </c>
      <c r="N114" s="231">
        <v>16800</v>
      </c>
      <c r="O114" s="231">
        <v>16128</v>
      </c>
      <c r="P114" s="231">
        <v>15073.93</v>
      </c>
      <c r="Q114" s="231">
        <v>1054.07</v>
      </c>
      <c r="R114" s="231">
        <v>16128</v>
      </c>
      <c r="S114" s="231">
        <v>16128</v>
      </c>
      <c r="T114" s="231">
        <v>15073.93</v>
      </c>
      <c r="U114" s="231">
        <v>1054.07</v>
      </c>
      <c r="V114" s="224">
        <f t="shared" si="28"/>
        <v>16128</v>
      </c>
      <c r="W114" s="196">
        <f t="shared" si="29"/>
        <v>16296</v>
      </c>
      <c r="X114" s="231"/>
    </row>
    <row r="115" spans="1:24" s="7" customFormat="1" outlineLevel="1">
      <c r="A115" s="24" t="s">
        <v>507</v>
      </c>
      <c r="B115" s="2" t="s">
        <v>1123</v>
      </c>
      <c r="C115" s="2"/>
      <c r="D115" s="2" t="s">
        <v>644</v>
      </c>
      <c r="E115" s="10"/>
      <c r="F115" s="21" t="str">
        <f>VLOOKUP(A115,'[3]Калькулятор Индексации '!$A$12:$I$188,9,FALSE)</f>
        <v>Индексация</v>
      </c>
      <c r="G115" s="231">
        <v>19800</v>
      </c>
      <c r="H115" s="223">
        <v>19206</v>
      </c>
      <c r="I115" s="223">
        <v>18120.68</v>
      </c>
      <c r="J115" s="223">
        <v>1085.32</v>
      </c>
      <c r="K115" s="231">
        <v>19107</v>
      </c>
      <c r="L115" s="231">
        <v>18027.28</v>
      </c>
      <c r="M115" s="231">
        <v>1079.72</v>
      </c>
      <c r="N115" s="231">
        <v>19800</v>
      </c>
      <c r="O115" s="231">
        <v>19008</v>
      </c>
      <c r="P115" s="231">
        <v>17933.87</v>
      </c>
      <c r="Q115" s="231">
        <v>1074.1300000000001</v>
      </c>
      <c r="R115" s="231">
        <v>19008</v>
      </c>
      <c r="S115" s="231">
        <v>19008</v>
      </c>
      <c r="T115" s="231">
        <v>17933.87</v>
      </c>
      <c r="U115" s="231">
        <v>1074.1300000000001</v>
      </c>
      <c r="V115" s="224">
        <f t="shared" si="28"/>
        <v>19008</v>
      </c>
      <c r="W115" s="196">
        <f t="shared" si="29"/>
        <v>19206</v>
      </c>
      <c r="X115" s="231"/>
    </row>
    <row r="116" spans="1:24" s="7" customFormat="1" outlineLevel="1">
      <c r="A116" s="24" t="s">
        <v>508</v>
      </c>
      <c r="B116" s="2" t="s">
        <v>1124</v>
      </c>
      <c r="C116" s="2"/>
      <c r="D116" s="2" t="s">
        <v>644</v>
      </c>
      <c r="E116" s="10"/>
      <c r="F116" s="21" t="str">
        <f>VLOOKUP(A116,'[3]Калькулятор Индексации '!$A$12:$I$188,9,FALSE)</f>
        <v>Индексация</v>
      </c>
      <c r="G116" s="231">
        <v>23500</v>
      </c>
      <c r="H116" s="223">
        <v>22795</v>
      </c>
      <c r="I116" s="223">
        <v>21709.47</v>
      </c>
      <c r="J116" s="223">
        <v>1085.53</v>
      </c>
      <c r="K116" s="231">
        <v>22677.5</v>
      </c>
      <c r="L116" s="231">
        <v>21597.56</v>
      </c>
      <c r="M116" s="231">
        <v>1079.94</v>
      </c>
      <c r="N116" s="231">
        <v>23500</v>
      </c>
      <c r="O116" s="231">
        <v>22560</v>
      </c>
      <c r="P116" s="231">
        <v>21485.66</v>
      </c>
      <c r="Q116" s="231">
        <v>1074.3399999999999</v>
      </c>
      <c r="R116" s="231">
        <v>22560</v>
      </c>
      <c r="S116" s="231">
        <v>22560</v>
      </c>
      <c r="T116" s="231">
        <v>21485.66</v>
      </c>
      <c r="U116" s="231">
        <v>1074.3399999999999</v>
      </c>
      <c r="V116" s="224">
        <f t="shared" si="28"/>
        <v>22560</v>
      </c>
      <c r="W116" s="196">
        <f t="shared" si="29"/>
        <v>22795</v>
      </c>
      <c r="X116" s="231"/>
    </row>
    <row r="117" spans="1:24" s="7" customFormat="1" ht="409.5" outlineLevel="1">
      <c r="A117" s="62" t="s">
        <v>38</v>
      </c>
      <c r="B117" s="63" t="s">
        <v>24</v>
      </c>
      <c r="C117" s="63" t="s">
        <v>1618</v>
      </c>
      <c r="D117" s="63"/>
      <c r="E117" s="10" t="s">
        <v>1613</v>
      </c>
      <c r="F117" s="21"/>
      <c r="G117" s="196"/>
      <c r="H117" s="223"/>
      <c r="I117" s="223"/>
      <c r="J117" s="223"/>
      <c r="K117" s="196"/>
      <c r="L117" s="196"/>
      <c r="M117" s="196"/>
      <c r="N117" s="196"/>
      <c r="O117" s="196"/>
      <c r="P117" s="196"/>
      <c r="Q117" s="196"/>
      <c r="R117" s="196"/>
      <c r="S117" s="196"/>
      <c r="T117" s="196"/>
      <c r="U117" s="196"/>
      <c r="V117" s="196"/>
      <c r="W117" s="224"/>
      <c r="X117" s="196"/>
    </row>
    <row r="118" spans="1:24" s="7" customFormat="1" ht="31.5" outlineLevel="1">
      <c r="A118" s="24" t="s">
        <v>509</v>
      </c>
      <c r="B118" s="4" t="s">
        <v>1619</v>
      </c>
      <c r="C118" s="4"/>
      <c r="D118" s="4" t="s">
        <v>2</v>
      </c>
      <c r="E118" s="10" t="s">
        <v>84</v>
      </c>
      <c r="F118" s="21" t="str">
        <f>VLOOKUP(A118,'[3]Калькулятор Индексации '!$A$12:$I$188,9,FALSE)</f>
        <v>Индексация</v>
      </c>
      <c r="G118" s="231">
        <v>110321.77</v>
      </c>
      <c r="H118" s="223">
        <v>107012.12</v>
      </c>
      <c r="I118" s="223">
        <v>86859.45</v>
      </c>
      <c r="J118" s="223">
        <v>20152.669999999998</v>
      </c>
      <c r="K118" s="231">
        <v>106460.51</v>
      </c>
      <c r="L118" s="231">
        <v>86411.72</v>
      </c>
      <c r="M118" s="231">
        <v>20048.79</v>
      </c>
      <c r="N118" s="231">
        <v>110321.77</v>
      </c>
      <c r="O118" s="231">
        <v>105908.9</v>
      </c>
      <c r="P118" s="231">
        <v>85963.989999999991</v>
      </c>
      <c r="Q118" s="231">
        <v>19944.91</v>
      </c>
      <c r="R118" s="231">
        <v>105908.9</v>
      </c>
      <c r="S118" s="231">
        <v>105908.9</v>
      </c>
      <c r="T118" s="231">
        <v>85963.989999999991</v>
      </c>
      <c r="U118" s="231">
        <v>19944.91</v>
      </c>
      <c r="V118" s="224">
        <f t="shared" ref="V118:V126" si="30">MIN(H118,K118,O118,S118)</f>
        <v>105908.9</v>
      </c>
      <c r="W118" s="196">
        <f t="shared" ref="W118:W126" si="31">MAX(H118,K118,O118,S118)</f>
        <v>107012.12</v>
      </c>
      <c r="X118" s="231"/>
    </row>
    <row r="119" spans="1:24" s="7" customFormat="1" ht="31.5" outlineLevel="1">
      <c r="A119" s="24" t="s">
        <v>510</v>
      </c>
      <c r="B119" s="4" t="s">
        <v>1620</v>
      </c>
      <c r="C119" s="4"/>
      <c r="D119" s="4" t="s">
        <v>2</v>
      </c>
      <c r="E119" s="10" t="s">
        <v>84</v>
      </c>
      <c r="F119" s="21" t="str">
        <f>VLOOKUP(A119,'[3]Калькулятор Индексации '!$A$12:$I$188,9,FALSE)</f>
        <v>Индексация</v>
      </c>
      <c r="G119" s="231">
        <v>136220.37</v>
      </c>
      <c r="H119" s="223">
        <v>132133.76000000001</v>
      </c>
      <c r="I119" s="223">
        <v>111981.09</v>
      </c>
      <c r="J119" s="223">
        <v>20152.669999999998</v>
      </c>
      <c r="K119" s="231">
        <v>131452.66</v>
      </c>
      <c r="L119" s="231">
        <v>111403.87</v>
      </c>
      <c r="M119" s="231">
        <v>20048.79</v>
      </c>
      <c r="N119" s="231">
        <v>136220.37</v>
      </c>
      <c r="O119" s="231">
        <v>130771.56</v>
      </c>
      <c r="P119" s="231">
        <v>110826.65</v>
      </c>
      <c r="Q119" s="231">
        <v>19944.91</v>
      </c>
      <c r="R119" s="231">
        <v>130771.56</v>
      </c>
      <c r="S119" s="231">
        <v>130771.56</v>
      </c>
      <c r="T119" s="231">
        <v>110826.65</v>
      </c>
      <c r="U119" s="231">
        <v>19944.91</v>
      </c>
      <c r="V119" s="224">
        <f t="shared" si="30"/>
        <v>130771.56</v>
      </c>
      <c r="W119" s="196">
        <f t="shared" si="31"/>
        <v>132133.76000000001</v>
      </c>
      <c r="X119" s="231"/>
    </row>
    <row r="120" spans="1:24" s="7" customFormat="1" ht="31.5" outlineLevel="1">
      <c r="A120" s="24" t="s">
        <v>511</v>
      </c>
      <c r="B120" s="4" t="s">
        <v>1621</v>
      </c>
      <c r="C120" s="4"/>
      <c r="D120" s="4" t="s">
        <v>2</v>
      </c>
      <c r="E120" s="10" t="s">
        <v>84</v>
      </c>
      <c r="F120" s="21" t="str">
        <f>VLOOKUP(A120,'[3]Калькулятор Индексации '!$A$12:$I$188,9,FALSE)</f>
        <v>Индексация</v>
      </c>
      <c r="G120" s="231">
        <v>147983.20000000001</v>
      </c>
      <c r="H120" s="223">
        <v>143543.70000000001</v>
      </c>
      <c r="I120" s="223">
        <v>125092.61</v>
      </c>
      <c r="J120" s="223">
        <v>18451.09</v>
      </c>
      <c r="K120" s="231">
        <v>142803.79</v>
      </c>
      <c r="L120" s="231">
        <v>124447.8</v>
      </c>
      <c r="M120" s="231">
        <v>18355.990000000002</v>
      </c>
      <c r="N120" s="231">
        <v>147983.20000000001</v>
      </c>
      <c r="O120" s="231">
        <v>142063.87</v>
      </c>
      <c r="P120" s="231">
        <v>123802.98999999999</v>
      </c>
      <c r="Q120" s="231">
        <v>18260.88</v>
      </c>
      <c r="R120" s="231">
        <v>142063.87</v>
      </c>
      <c r="S120" s="231">
        <v>142063.87</v>
      </c>
      <c r="T120" s="231">
        <v>123802.98999999999</v>
      </c>
      <c r="U120" s="231">
        <v>18260.88</v>
      </c>
      <c r="V120" s="224">
        <f t="shared" si="30"/>
        <v>142063.87</v>
      </c>
      <c r="W120" s="196">
        <f t="shared" si="31"/>
        <v>143543.70000000001</v>
      </c>
      <c r="X120" s="231"/>
    </row>
    <row r="121" spans="1:24" s="7" customFormat="1" ht="31.5" outlineLevel="1">
      <c r="A121" s="24" t="s">
        <v>512</v>
      </c>
      <c r="B121" s="4" t="s">
        <v>1622</v>
      </c>
      <c r="C121" s="4"/>
      <c r="D121" s="4" t="s">
        <v>2</v>
      </c>
      <c r="E121" s="10" t="s">
        <v>84</v>
      </c>
      <c r="F121" s="21" t="str">
        <f>VLOOKUP(A121,'[3]Калькулятор Индексации '!$A$12:$I$188,9,FALSE)</f>
        <v>Индексация</v>
      </c>
      <c r="G121" s="231">
        <v>234419.11666666667</v>
      </c>
      <c r="H121" s="223">
        <v>227386.54</v>
      </c>
      <c r="I121" s="223">
        <v>201748.36</v>
      </c>
      <c r="J121" s="223">
        <v>25638.18</v>
      </c>
      <c r="K121" s="231">
        <v>226214.45</v>
      </c>
      <c r="L121" s="231">
        <v>200708.43</v>
      </c>
      <c r="M121" s="231">
        <v>25506.02</v>
      </c>
      <c r="N121" s="231">
        <v>234419.11666666667</v>
      </c>
      <c r="O121" s="231">
        <v>225042.35</v>
      </c>
      <c r="P121" s="231">
        <v>199668.48000000001</v>
      </c>
      <c r="Q121" s="231">
        <v>25373.87</v>
      </c>
      <c r="R121" s="231">
        <v>225042.35</v>
      </c>
      <c r="S121" s="231">
        <v>225042.35</v>
      </c>
      <c r="T121" s="231">
        <v>199668.48000000001</v>
      </c>
      <c r="U121" s="231">
        <v>25373.87</v>
      </c>
      <c r="V121" s="224">
        <f t="shared" si="30"/>
        <v>225042.35</v>
      </c>
      <c r="W121" s="196">
        <f t="shared" si="31"/>
        <v>227386.54</v>
      </c>
      <c r="X121" s="231"/>
    </row>
    <row r="122" spans="1:24" s="7" customFormat="1" ht="31.5" outlineLevel="1">
      <c r="A122" s="24" t="s">
        <v>513</v>
      </c>
      <c r="B122" s="4" t="s">
        <v>1623</v>
      </c>
      <c r="C122" s="4"/>
      <c r="D122" s="4" t="s">
        <v>2</v>
      </c>
      <c r="E122" s="10" t="s">
        <v>84</v>
      </c>
      <c r="F122" s="21" t="str">
        <f>VLOOKUP(A122,'[3]Калькулятор Индексации '!$A$12:$I$188,9,FALSE)</f>
        <v>Индексация</v>
      </c>
      <c r="G122" s="231">
        <v>424515.08</v>
      </c>
      <c r="H122" s="223">
        <v>411779.63</v>
      </c>
      <c r="I122" s="223">
        <v>379493.03</v>
      </c>
      <c r="J122" s="223">
        <v>32286.6</v>
      </c>
      <c r="K122" s="231">
        <v>409657.05</v>
      </c>
      <c r="L122" s="231">
        <v>377536.88</v>
      </c>
      <c r="M122" s="231">
        <v>32120.17</v>
      </c>
      <c r="N122" s="231">
        <v>424515.08</v>
      </c>
      <c r="O122" s="231">
        <v>407534.48</v>
      </c>
      <c r="P122" s="231">
        <v>375580.74</v>
      </c>
      <c r="Q122" s="231">
        <v>31953.74</v>
      </c>
      <c r="R122" s="231">
        <v>407534.48</v>
      </c>
      <c r="S122" s="231">
        <v>407534.48</v>
      </c>
      <c r="T122" s="231">
        <v>375580.74</v>
      </c>
      <c r="U122" s="231">
        <v>31953.74</v>
      </c>
      <c r="V122" s="224">
        <f t="shared" si="30"/>
        <v>407534.48</v>
      </c>
      <c r="W122" s="196">
        <f t="shared" si="31"/>
        <v>411779.63</v>
      </c>
      <c r="X122" s="231"/>
    </row>
    <row r="123" spans="1:24" s="7" customFormat="1" ht="31.5" outlineLevel="1">
      <c r="A123" s="24" t="s">
        <v>514</v>
      </c>
      <c r="B123" s="4" t="s">
        <v>1624</v>
      </c>
      <c r="C123" s="4"/>
      <c r="D123" s="4" t="s">
        <v>2</v>
      </c>
      <c r="E123" s="10" t="s">
        <v>84</v>
      </c>
      <c r="F123" s="21" t="str">
        <f>VLOOKUP(A123,'[3]Калькулятор Индексации '!$A$12:$I$188,9,FALSE)</f>
        <v>Индексация</v>
      </c>
      <c r="G123" s="231">
        <v>785469.89</v>
      </c>
      <c r="H123" s="223">
        <v>761905.79</v>
      </c>
      <c r="I123" s="223">
        <v>729619.19</v>
      </c>
      <c r="J123" s="223">
        <v>32286.6</v>
      </c>
      <c r="K123" s="231">
        <v>757978.44</v>
      </c>
      <c r="L123" s="231">
        <v>725858.27</v>
      </c>
      <c r="M123" s="231">
        <v>32120.17</v>
      </c>
      <c r="N123" s="231">
        <v>785469.89</v>
      </c>
      <c r="O123" s="231">
        <v>754051.09</v>
      </c>
      <c r="P123" s="231">
        <v>722097.35</v>
      </c>
      <c r="Q123" s="231">
        <v>31953.74</v>
      </c>
      <c r="R123" s="231">
        <v>754051.09</v>
      </c>
      <c r="S123" s="231">
        <v>754051.09</v>
      </c>
      <c r="T123" s="231">
        <v>722097.35</v>
      </c>
      <c r="U123" s="231">
        <v>31953.74</v>
      </c>
      <c r="V123" s="224">
        <f t="shared" si="30"/>
        <v>754051.09</v>
      </c>
      <c r="W123" s="196">
        <f t="shared" si="31"/>
        <v>761905.79</v>
      </c>
      <c r="X123" s="231"/>
    </row>
    <row r="124" spans="1:24" s="7" customFormat="1" ht="31.5" outlineLevel="1">
      <c r="A124" s="24" t="s">
        <v>515</v>
      </c>
      <c r="B124" s="4" t="s">
        <v>1625</v>
      </c>
      <c r="C124" s="4"/>
      <c r="D124" s="4" t="s">
        <v>2</v>
      </c>
      <c r="E124" s="10" t="s">
        <v>84</v>
      </c>
      <c r="F124" s="21" t="str">
        <f>VLOOKUP(A124,'[3]Калькулятор Индексации '!$A$12:$I$188,9,FALSE)</f>
        <v>Индексация</v>
      </c>
      <c r="G124" s="231">
        <v>1139537.48</v>
      </c>
      <c r="H124" s="223">
        <v>1105351.3600000001</v>
      </c>
      <c r="I124" s="223">
        <v>1073064.76</v>
      </c>
      <c r="J124" s="223">
        <v>32286.6</v>
      </c>
      <c r="K124" s="231">
        <v>1099653.67</v>
      </c>
      <c r="L124" s="231">
        <v>1067533.5</v>
      </c>
      <c r="M124" s="231">
        <v>32120.17</v>
      </c>
      <c r="N124" s="231">
        <v>1139537.48</v>
      </c>
      <c r="O124" s="231">
        <v>1093955.98</v>
      </c>
      <c r="P124" s="231">
        <v>1062002.24</v>
      </c>
      <c r="Q124" s="231">
        <v>31953.74</v>
      </c>
      <c r="R124" s="231">
        <v>1093955.98</v>
      </c>
      <c r="S124" s="231">
        <v>1093955.98</v>
      </c>
      <c r="T124" s="231">
        <v>1062002.24</v>
      </c>
      <c r="U124" s="231">
        <v>31953.74</v>
      </c>
      <c r="V124" s="224">
        <f t="shared" si="30"/>
        <v>1093955.98</v>
      </c>
      <c r="W124" s="196">
        <f t="shared" si="31"/>
        <v>1105351.3600000001</v>
      </c>
      <c r="X124" s="231"/>
    </row>
    <row r="125" spans="1:24" s="7" customFormat="1" ht="31.5" outlineLevel="1">
      <c r="A125" s="24" t="s">
        <v>516</v>
      </c>
      <c r="B125" s="4" t="s">
        <v>1626</v>
      </c>
      <c r="C125" s="4"/>
      <c r="D125" s="4" t="s">
        <v>2</v>
      </c>
      <c r="E125" s="10" t="s">
        <v>84</v>
      </c>
      <c r="F125" s="21" t="str">
        <f>VLOOKUP(A125,'[3]Калькулятор Индексации '!$A$12:$I$188,9,FALSE)</f>
        <v>Индексация</v>
      </c>
      <c r="G125" s="231">
        <v>1514558.43</v>
      </c>
      <c r="H125" s="223">
        <v>1469121.68</v>
      </c>
      <c r="I125" s="223">
        <v>1436835.08</v>
      </c>
      <c r="J125" s="223">
        <v>32286.6</v>
      </c>
      <c r="K125" s="231">
        <v>1461548.88</v>
      </c>
      <c r="L125" s="231">
        <v>1429428.71</v>
      </c>
      <c r="M125" s="231">
        <v>32120.17</v>
      </c>
      <c r="N125" s="231">
        <v>1514558.43</v>
      </c>
      <c r="O125" s="231">
        <v>1453976.09</v>
      </c>
      <c r="P125" s="231">
        <v>1422022.35</v>
      </c>
      <c r="Q125" s="231">
        <v>31953.74</v>
      </c>
      <c r="R125" s="231">
        <v>1453976.09</v>
      </c>
      <c r="S125" s="231">
        <v>1453976.09</v>
      </c>
      <c r="T125" s="231">
        <v>1422022.35</v>
      </c>
      <c r="U125" s="231">
        <v>31953.74</v>
      </c>
      <c r="V125" s="224">
        <f t="shared" si="30"/>
        <v>1453976.09</v>
      </c>
      <c r="W125" s="196">
        <f t="shared" si="31"/>
        <v>1469121.68</v>
      </c>
      <c r="X125" s="231"/>
    </row>
    <row r="126" spans="1:24" s="7" customFormat="1" ht="31.5" outlineLevel="1">
      <c r="A126" s="24" t="s">
        <v>517</v>
      </c>
      <c r="B126" s="4" t="s">
        <v>1627</v>
      </c>
      <c r="C126" s="4"/>
      <c r="D126" s="4" t="s">
        <v>2</v>
      </c>
      <c r="E126" s="10" t="s">
        <v>84</v>
      </c>
      <c r="F126" s="21" t="str">
        <f>VLOOKUP(A126,'[3]Калькулятор Индексации '!$A$12:$I$188,9,FALSE)</f>
        <v>Индексация</v>
      </c>
      <c r="G126" s="231">
        <v>2013044.43</v>
      </c>
      <c r="H126" s="223">
        <v>1952653.1</v>
      </c>
      <c r="I126" s="223">
        <v>1920366.5</v>
      </c>
      <c r="J126" s="223">
        <v>32286.6</v>
      </c>
      <c r="K126" s="231">
        <v>1942587.87</v>
      </c>
      <c r="L126" s="231">
        <v>1910467.7</v>
      </c>
      <c r="M126" s="231">
        <v>32120.17</v>
      </c>
      <c r="N126" s="231">
        <v>2013044.43</v>
      </c>
      <c r="O126" s="231">
        <v>1932522.65</v>
      </c>
      <c r="P126" s="231">
        <v>1900568.91</v>
      </c>
      <c r="Q126" s="231">
        <v>31953.74</v>
      </c>
      <c r="R126" s="231">
        <v>1932522.65</v>
      </c>
      <c r="S126" s="231">
        <v>1932522.65</v>
      </c>
      <c r="T126" s="231">
        <v>1900568.91</v>
      </c>
      <c r="U126" s="231">
        <v>31953.74</v>
      </c>
      <c r="V126" s="224">
        <f t="shared" si="30"/>
        <v>1932522.65</v>
      </c>
      <c r="W126" s="196">
        <f t="shared" si="31"/>
        <v>1952653.1</v>
      </c>
      <c r="X126" s="231"/>
    </row>
    <row r="127" spans="1:24" s="7" customFormat="1" ht="409.5" outlineLevel="1">
      <c r="A127" s="115" t="s">
        <v>39</v>
      </c>
      <c r="B127" s="63" t="s">
        <v>23</v>
      </c>
      <c r="C127" s="63" t="s">
        <v>1628</v>
      </c>
      <c r="D127" s="63"/>
      <c r="E127" s="10" t="s">
        <v>1615</v>
      </c>
      <c r="F127" s="21"/>
      <c r="G127" s="196"/>
      <c r="H127" s="223"/>
      <c r="I127" s="223"/>
      <c r="J127" s="223"/>
      <c r="K127" s="196"/>
      <c r="L127" s="196"/>
      <c r="M127" s="196"/>
      <c r="N127" s="196"/>
      <c r="O127" s="196"/>
      <c r="P127" s="196"/>
      <c r="Q127" s="196"/>
      <c r="R127" s="196"/>
      <c r="S127" s="196"/>
      <c r="T127" s="196"/>
      <c r="U127" s="196"/>
      <c r="V127" s="196"/>
      <c r="W127" s="224"/>
      <c r="X127" s="196"/>
    </row>
    <row r="128" spans="1:24" s="7" customFormat="1" ht="31.5" outlineLevel="1">
      <c r="A128" s="53" t="s">
        <v>40</v>
      </c>
      <c r="B128" s="4" t="s">
        <v>1619</v>
      </c>
      <c r="C128" s="4"/>
      <c r="D128" s="4" t="s">
        <v>2</v>
      </c>
      <c r="E128" s="10" t="s">
        <v>84</v>
      </c>
      <c r="F128" s="21" t="str">
        <f>VLOOKUP(A128,'[3]Калькулятор Индексации '!$A$12:$I$188,9,FALSE)</f>
        <v>Индексация</v>
      </c>
      <c r="G128" s="231">
        <v>248495.62</v>
      </c>
      <c r="H128" s="223">
        <v>241040.75</v>
      </c>
      <c r="I128" s="223">
        <v>169968.75</v>
      </c>
      <c r="J128" s="223">
        <v>71072</v>
      </c>
      <c r="K128" s="231">
        <v>239798.27</v>
      </c>
      <c r="L128" s="231">
        <v>169092.62</v>
      </c>
      <c r="M128" s="231">
        <v>70705.649999999994</v>
      </c>
      <c r="N128" s="231">
        <v>248495.62</v>
      </c>
      <c r="O128" s="231">
        <v>238555.8</v>
      </c>
      <c r="P128" s="231">
        <v>168216.5</v>
      </c>
      <c r="Q128" s="231">
        <v>70339.3</v>
      </c>
      <c r="R128" s="231">
        <v>238555.8</v>
      </c>
      <c r="S128" s="231">
        <v>238555.8</v>
      </c>
      <c r="T128" s="231">
        <v>168216.5</v>
      </c>
      <c r="U128" s="231">
        <v>70339.3</v>
      </c>
      <c r="V128" s="224">
        <f t="shared" ref="V128:V136" si="32">MIN(H128,K128,O128,S128)</f>
        <v>238555.8</v>
      </c>
      <c r="W128" s="196">
        <f t="shared" ref="W128:W136" si="33">MAX(H128,K128,O128,S128)</f>
        <v>241040.75</v>
      </c>
      <c r="X128" s="231"/>
    </row>
    <row r="129" spans="1:24" s="7" customFormat="1" ht="31.5" outlineLevel="1">
      <c r="A129" s="53" t="s">
        <v>41</v>
      </c>
      <c r="B129" s="4" t="s">
        <v>1620</v>
      </c>
      <c r="C129" s="4"/>
      <c r="D129" s="4" t="s">
        <v>2</v>
      </c>
      <c r="E129" s="10" t="s">
        <v>84</v>
      </c>
      <c r="F129" s="21" t="str">
        <f>VLOOKUP(A129,'[3]Калькулятор Индексации '!$A$12:$I$188,9,FALSE)</f>
        <v>Индексация</v>
      </c>
      <c r="G129" s="231">
        <v>274944.71000000002</v>
      </c>
      <c r="H129" s="223">
        <v>266696.37</v>
      </c>
      <c r="I129" s="223">
        <v>195624.37</v>
      </c>
      <c r="J129" s="223">
        <v>71072</v>
      </c>
      <c r="K129" s="231">
        <v>265321.65000000002</v>
      </c>
      <c r="L129" s="231">
        <v>194616</v>
      </c>
      <c r="M129" s="231">
        <v>70705.649999999994</v>
      </c>
      <c r="N129" s="231">
        <v>274944.71000000002</v>
      </c>
      <c r="O129" s="231">
        <v>263946.92</v>
      </c>
      <c r="P129" s="231">
        <v>193607.62</v>
      </c>
      <c r="Q129" s="231">
        <v>70339.3</v>
      </c>
      <c r="R129" s="231">
        <v>263946.92</v>
      </c>
      <c r="S129" s="231">
        <v>263946.92</v>
      </c>
      <c r="T129" s="231">
        <v>193607.62</v>
      </c>
      <c r="U129" s="231">
        <v>70339.3</v>
      </c>
      <c r="V129" s="224">
        <f t="shared" si="32"/>
        <v>263946.92</v>
      </c>
      <c r="W129" s="196">
        <f t="shared" si="33"/>
        <v>266696.37</v>
      </c>
      <c r="X129" s="231"/>
    </row>
    <row r="130" spans="1:24" s="7" customFormat="1" ht="31.5" outlineLevel="1">
      <c r="A130" s="53" t="s">
        <v>42</v>
      </c>
      <c r="B130" s="4" t="s">
        <v>1621</v>
      </c>
      <c r="C130" s="4"/>
      <c r="D130" s="4" t="s">
        <v>2</v>
      </c>
      <c r="E130" s="10" t="s">
        <v>84</v>
      </c>
      <c r="F130" s="21" t="str">
        <f>VLOOKUP(A130,'[3]Калькулятор Индексации '!$A$12:$I$188,9,FALSE)</f>
        <v>Индексация</v>
      </c>
      <c r="G130" s="231">
        <v>298883.73</v>
      </c>
      <c r="H130" s="223">
        <v>289917.21999999997</v>
      </c>
      <c r="I130" s="223">
        <v>219285.92</v>
      </c>
      <c r="J130" s="223">
        <v>70631.3</v>
      </c>
      <c r="K130" s="231">
        <v>288422.8</v>
      </c>
      <c r="L130" s="231">
        <v>218155.58</v>
      </c>
      <c r="M130" s="231">
        <v>70267.22</v>
      </c>
      <c r="N130" s="231">
        <v>298883.73</v>
      </c>
      <c r="O130" s="231">
        <v>286928.38</v>
      </c>
      <c r="P130" s="231">
        <v>217025.24</v>
      </c>
      <c r="Q130" s="231">
        <v>69903.14</v>
      </c>
      <c r="R130" s="231">
        <v>286928.38</v>
      </c>
      <c r="S130" s="231">
        <v>286928.38</v>
      </c>
      <c r="T130" s="231">
        <v>217025.24</v>
      </c>
      <c r="U130" s="231">
        <v>69903.14</v>
      </c>
      <c r="V130" s="224">
        <f t="shared" si="32"/>
        <v>286928.38</v>
      </c>
      <c r="W130" s="196">
        <f t="shared" si="33"/>
        <v>289917.21999999997</v>
      </c>
      <c r="X130" s="231"/>
    </row>
    <row r="131" spans="1:24" s="7" customFormat="1" ht="31.5" outlineLevel="1">
      <c r="A131" s="53" t="s">
        <v>518</v>
      </c>
      <c r="B131" s="4" t="s">
        <v>1622</v>
      </c>
      <c r="C131" s="4"/>
      <c r="D131" s="4" t="s">
        <v>2</v>
      </c>
      <c r="E131" s="10" t="s">
        <v>84</v>
      </c>
      <c r="F131" s="21" t="str">
        <f>VLOOKUP(A131,'[3]Калькулятор Индексации '!$A$12:$I$188,9,FALSE)</f>
        <v>Индексация</v>
      </c>
      <c r="G131" s="231">
        <v>353162.55</v>
      </c>
      <c r="H131" s="223">
        <v>342567.67</v>
      </c>
      <c r="I131" s="223">
        <v>271495.67</v>
      </c>
      <c r="J131" s="223">
        <v>71072</v>
      </c>
      <c r="K131" s="231">
        <v>340801.86</v>
      </c>
      <c r="L131" s="231">
        <v>270096.21000000002</v>
      </c>
      <c r="M131" s="231">
        <v>70705.649999999994</v>
      </c>
      <c r="N131" s="231">
        <v>353162.55</v>
      </c>
      <c r="O131" s="231">
        <v>339036.05</v>
      </c>
      <c r="P131" s="231">
        <v>268696.75</v>
      </c>
      <c r="Q131" s="231">
        <v>70339.3</v>
      </c>
      <c r="R131" s="231">
        <v>339036.05</v>
      </c>
      <c r="S131" s="231">
        <v>339036.05</v>
      </c>
      <c r="T131" s="231">
        <v>268696.75</v>
      </c>
      <c r="U131" s="231">
        <v>70339.3</v>
      </c>
      <c r="V131" s="224">
        <f t="shared" si="32"/>
        <v>339036.05</v>
      </c>
      <c r="W131" s="196">
        <f t="shared" si="33"/>
        <v>342567.67</v>
      </c>
      <c r="X131" s="231"/>
    </row>
    <row r="132" spans="1:24" s="7" customFormat="1" ht="31.5" outlineLevel="1">
      <c r="A132" s="53" t="s">
        <v>519</v>
      </c>
      <c r="B132" s="4" t="s">
        <v>1623</v>
      </c>
      <c r="C132" s="4"/>
      <c r="D132" s="4" t="s">
        <v>2</v>
      </c>
      <c r="E132" s="10" t="s">
        <v>84</v>
      </c>
      <c r="F132" s="21" t="str">
        <f>VLOOKUP(A132,'[3]Калькулятор Индексации '!$A$12:$I$188,9,FALSE)</f>
        <v>Индексация</v>
      </c>
      <c r="G132" s="231">
        <v>558501.69999999995</v>
      </c>
      <c r="H132" s="223">
        <v>541746.65</v>
      </c>
      <c r="I132" s="223">
        <v>441535.59</v>
      </c>
      <c r="J132" s="223">
        <v>100211.06</v>
      </c>
      <c r="K132" s="231">
        <v>538954.14</v>
      </c>
      <c r="L132" s="231">
        <v>439259.63</v>
      </c>
      <c r="M132" s="231">
        <v>99694.51</v>
      </c>
      <c r="N132" s="231">
        <v>558501.69999999995</v>
      </c>
      <c r="O132" s="231">
        <v>536161.63</v>
      </c>
      <c r="P132" s="231">
        <v>436983.67</v>
      </c>
      <c r="Q132" s="231">
        <v>99177.96</v>
      </c>
      <c r="R132" s="231">
        <v>536161.63</v>
      </c>
      <c r="S132" s="231">
        <v>536161.63</v>
      </c>
      <c r="T132" s="231">
        <v>436983.67</v>
      </c>
      <c r="U132" s="231">
        <v>99177.96</v>
      </c>
      <c r="V132" s="224">
        <f t="shared" si="32"/>
        <v>536161.63</v>
      </c>
      <c r="W132" s="196">
        <f t="shared" si="33"/>
        <v>541746.65</v>
      </c>
      <c r="X132" s="231"/>
    </row>
    <row r="133" spans="1:24" s="7" customFormat="1" ht="31.5" outlineLevel="1">
      <c r="A133" s="53" t="s">
        <v>520</v>
      </c>
      <c r="B133" s="4" t="s">
        <v>1624</v>
      </c>
      <c r="C133" s="4"/>
      <c r="D133" s="4" t="s">
        <v>2</v>
      </c>
      <c r="E133" s="10" t="s">
        <v>84</v>
      </c>
      <c r="F133" s="21" t="str">
        <f>VLOOKUP(A133,'[3]Калькулятор Индексации '!$A$12:$I$188,9,FALSE)</f>
        <v>Индексация</v>
      </c>
      <c r="G133" s="231">
        <v>1015152.62</v>
      </c>
      <c r="H133" s="223">
        <v>984698.04</v>
      </c>
      <c r="I133" s="223">
        <v>870833.58</v>
      </c>
      <c r="J133" s="223">
        <v>113864.46</v>
      </c>
      <c r="K133" s="231">
        <v>979622.28</v>
      </c>
      <c r="L133" s="231">
        <v>866344.75</v>
      </c>
      <c r="M133" s="231">
        <v>113277.53</v>
      </c>
      <c r="N133" s="231">
        <v>1015152.62</v>
      </c>
      <c r="O133" s="231">
        <v>974546.52</v>
      </c>
      <c r="P133" s="231">
        <v>861855.92</v>
      </c>
      <c r="Q133" s="231">
        <v>112690.6</v>
      </c>
      <c r="R133" s="231">
        <v>974546.52</v>
      </c>
      <c r="S133" s="231">
        <v>974546.52</v>
      </c>
      <c r="T133" s="231">
        <v>861855.92</v>
      </c>
      <c r="U133" s="231">
        <v>112690.6</v>
      </c>
      <c r="V133" s="224">
        <f t="shared" si="32"/>
        <v>974546.52</v>
      </c>
      <c r="W133" s="196">
        <f t="shared" si="33"/>
        <v>984698.04</v>
      </c>
      <c r="X133" s="231"/>
    </row>
    <row r="134" spans="1:24" s="7" customFormat="1" ht="31.5" outlineLevel="1">
      <c r="A134" s="53" t="s">
        <v>521</v>
      </c>
      <c r="B134" s="4" t="s">
        <v>1625</v>
      </c>
      <c r="C134" s="4"/>
      <c r="D134" s="4" t="s">
        <v>2</v>
      </c>
      <c r="E134" s="10" t="s">
        <v>84</v>
      </c>
      <c r="F134" s="21" t="str">
        <f>VLOOKUP(A134,'[3]Калькулятор Индексации '!$A$12:$I$188,9,FALSE)</f>
        <v>Индексация</v>
      </c>
      <c r="G134" s="231">
        <v>1419081.13</v>
      </c>
      <c r="H134" s="223">
        <v>1376508.7</v>
      </c>
      <c r="I134" s="223">
        <v>1262644.24</v>
      </c>
      <c r="J134" s="223">
        <v>113864.46</v>
      </c>
      <c r="K134" s="231">
        <v>1369413.29</v>
      </c>
      <c r="L134" s="231">
        <v>1256135.76</v>
      </c>
      <c r="M134" s="231">
        <v>113277.53</v>
      </c>
      <c r="N134" s="231">
        <v>1419081.13</v>
      </c>
      <c r="O134" s="231">
        <v>1362317.88</v>
      </c>
      <c r="P134" s="231">
        <v>1249627.2799999998</v>
      </c>
      <c r="Q134" s="231">
        <v>112690.6</v>
      </c>
      <c r="R134" s="231">
        <v>1362317.88</v>
      </c>
      <c r="S134" s="231">
        <v>1362317.88</v>
      </c>
      <c r="T134" s="231">
        <v>1249627.2799999998</v>
      </c>
      <c r="U134" s="231">
        <v>112690.6</v>
      </c>
      <c r="V134" s="224">
        <f t="shared" si="32"/>
        <v>1362317.88</v>
      </c>
      <c r="W134" s="196">
        <f t="shared" si="33"/>
        <v>1376508.7</v>
      </c>
      <c r="X134" s="231"/>
    </row>
    <row r="135" spans="1:24" s="7" customFormat="1" ht="31.5" outlineLevel="1">
      <c r="A135" s="53" t="s">
        <v>522</v>
      </c>
      <c r="B135" s="4" t="s">
        <v>1626</v>
      </c>
      <c r="C135" s="4"/>
      <c r="D135" s="4" t="s">
        <v>2</v>
      </c>
      <c r="E135" s="10" t="s">
        <v>84</v>
      </c>
      <c r="F135" s="21" t="str">
        <f>VLOOKUP(A135,'[3]Калькулятор Индексации '!$A$12:$I$188,9,FALSE)</f>
        <v>Индексация</v>
      </c>
      <c r="G135" s="231">
        <v>1721008.5833333333</v>
      </c>
      <c r="H135" s="223">
        <v>1669378.33</v>
      </c>
      <c r="I135" s="223">
        <v>1563697.4</v>
      </c>
      <c r="J135" s="223">
        <v>105680.93</v>
      </c>
      <c r="K135" s="231">
        <v>1660773.28</v>
      </c>
      <c r="L135" s="231">
        <v>1555637.1</v>
      </c>
      <c r="M135" s="231">
        <v>105136.18</v>
      </c>
      <c r="N135" s="231">
        <v>1721008.5833333333</v>
      </c>
      <c r="O135" s="231">
        <v>1652168.24</v>
      </c>
      <c r="P135" s="231">
        <v>1547576.8</v>
      </c>
      <c r="Q135" s="231">
        <v>104591.44</v>
      </c>
      <c r="R135" s="231">
        <v>1652168.24</v>
      </c>
      <c r="S135" s="231">
        <v>1652168.24</v>
      </c>
      <c r="T135" s="231">
        <v>1547576.8</v>
      </c>
      <c r="U135" s="231">
        <v>104591.44</v>
      </c>
      <c r="V135" s="224">
        <f t="shared" si="32"/>
        <v>1652168.24</v>
      </c>
      <c r="W135" s="196">
        <f t="shared" si="33"/>
        <v>1669378.33</v>
      </c>
      <c r="X135" s="231"/>
    </row>
    <row r="136" spans="1:24" s="7" customFormat="1" ht="31.5" outlineLevel="1">
      <c r="A136" s="53" t="s">
        <v>523</v>
      </c>
      <c r="B136" s="4" t="s">
        <v>1627</v>
      </c>
      <c r="C136" s="4"/>
      <c r="D136" s="4" t="s">
        <v>2</v>
      </c>
      <c r="E136" s="10" t="s">
        <v>84</v>
      </c>
      <c r="F136" s="21" t="str">
        <f>VLOOKUP(A136,'[3]Калькулятор Индексации '!$A$12:$I$188,9,FALSE)</f>
        <v>Индексация</v>
      </c>
      <c r="G136" s="231">
        <v>2108626.0666666664</v>
      </c>
      <c r="H136" s="223">
        <v>2045367.28</v>
      </c>
      <c r="I136" s="223">
        <v>1945835</v>
      </c>
      <c r="J136" s="223">
        <v>99532.28</v>
      </c>
      <c r="K136" s="231">
        <v>2034824.15</v>
      </c>
      <c r="L136" s="231">
        <v>1935804.93</v>
      </c>
      <c r="M136" s="231">
        <v>99019.22</v>
      </c>
      <c r="N136" s="231">
        <v>2108626.0666666664</v>
      </c>
      <c r="O136" s="231">
        <v>2024281.02</v>
      </c>
      <c r="P136" s="231">
        <v>1925774.85</v>
      </c>
      <c r="Q136" s="231">
        <v>98506.17</v>
      </c>
      <c r="R136" s="231">
        <v>2024281.02</v>
      </c>
      <c r="S136" s="231">
        <v>2024281.02</v>
      </c>
      <c r="T136" s="231">
        <v>1925774.85</v>
      </c>
      <c r="U136" s="231">
        <v>98506.17</v>
      </c>
      <c r="V136" s="224">
        <f t="shared" si="32"/>
        <v>2024281.02</v>
      </c>
      <c r="W136" s="196">
        <f t="shared" si="33"/>
        <v>2045367.28</v>
      </c>
      <c r="X136" s="231"/>
    </row>
    <row r="137" spans="1:24" s="7" customFormat="1" ht="409.5" outlineLevel="1">
      <c r="A137" s="47" t="s">
        <v>43</v>
      </c>
      <c r="B137" s="63" t="s">
        <v>22</v>
      </c>
      <c r="C137" s="63" t="s">
        <v>1629</v>
      </c>
      <c r="D137" s="63"/>
      <c r="E137" s="10" t="s">
        <v>1615</v>
      </c>
      <c r="F137" s="21"/>
      <c r="G137" s="196"/>
      <c r="H137" s="223"/>
      <c r="I137" s="223"/>
      <c r="J137" s="223"/>
      <c r="K137" s="196"/>
      <c r="L137" s="196"/>
      <c r="M137" s="196"/>
      <c r="N137" s="196"/>
      <c r="O137" s="196"/>
      <c r="P137" s="196"/>
      <c r="Q137" s="196"/>
      <c r="R137" s="196"/>
      <c r="S137" s="196"/>
      <c r="T137" s="196"/>
      <c r="U137" s="196"/>
      <c r="V137" s="196"/>
      <c r="W137" s="224"/>
      <c r="X137" s="196"/>
    </row>
    <row r="138" spans="1:24" s="7" customFormat="1" ht="31.5" outlineLevel="1">
      <c r="A138" s="53" t="s">
        <v>729</v>
      </c>
      <c r="B138" s="4" t="s">
        <v>1619</v>
      </c>
      <c r="C138" s="4"/>
      <c r="D138" s="4" t="s">
        <v>2</v>
      </c>
      <c r="E138" s="10" t="s">
        <v>84</v>
      </c>
      <c r="F138" s="21" t="str">
        <f>VLOOKUP(A138,'[3]Калькулятор Индексации '!$A$12:$I$188,9,FALSE)</f>
        <v>Индексация</v>
      </c>
      <c r="G138" s="196">
        <v>148487.46</v>
      </c>
      <c r="H138" s="223">
        <v>144032.84</v>
      </c>
      <c r="I138" s="223">
        <v>112805.74</v>
      </c>
      <c r="J138" s="223">
        <v>31227.1</v>
      </c>
      <c r="K138" s="196">
        <v>143290.4</v>
      </c>
      <c r="L138" s="196">
        <v>112224.26</v>
      </c>
      <c r="M138" s="196">
        <v>31066.14</v>
      </c>
      <c r="N138" s="196">
        <v>148487.46</v>
      </c>
      <c r="O138" s="196">
        <v>142547.96</v>
      </c>
      <c r="P138" s="196">
        <v>111642.79</v>
      </c>
      <c r="Q138" s="196">
        <v>30905.17</v>
      </c>
      <c r="R138" s="196">
        <v>142547.96</v>
      </c>
      <c r="S138" s="196">
        <v>142547.96</v>
      </c>
      <c r="T138" s="196">
        <v>111642.79</v>
      </c>
      <c r="U138" s="196">
        <v>30905.17</v>
      </c>
      <c r="V138" s="224">
        <f t="shared" ref="V138:V146" si="34">MIN(H138,K138,O138,S138)</f>
        <v>142547.96</v>
      </c>
      <c r="W138" s="196">
        <f t="shared" ref="W138:W146" si="35">MAX(H138,K138,O138,S138)</f>
        <v>144032.84</v>
      </c>
      <c r="X138" s="196"/>
    </row>
    <row r="139" spans="1:24" s="7" customFormat="1" ht="31.5" outlineLevel="1">
      <c r="A139" s="53" t="s">
        <v>730</v>
      </c>
      <c r="B139" s="4" t="s">
        <v>1620</v>
      </c>
      <c r="C139" s="4"/>
      <c r="D139" s="4" t="s">
        <v>2</v>
      </c>
      <c r="E139" s="10" t="s">
        <v>84</v>
      </c>
      <c r="F139" s="21" t="str">
        <f>VLOOKUP(A139,'[3]Калькулятор Индексации '!$A$12:$I$188,9,FALSE)</f>
        <v>Индексация</v>
      </c>
      <c r="G139" s="196">
        <v>172576.48</v>
      </c>
      <c r="H139" s="223">
        <v>167399.19</v>
      </c>
      <c r="I139" s="223">
        <v>136172.09</v>
      </c>
      <c r="J139" s="223">
        <v>31227.1</v>
      </c>
      <c r="K139" s="196">
        <v>166536.29999999999</v>
      </c>
      <c r="L139" s="196">
        <v>135470.16</v>
      </c>
      <c r="M139" s="196">
        <v>31066.14</v>
      </c>
      <c r="N139" s="196">
        <v>172576.48</v>
      </c>
      <c r="O139" s="196">
        <v>165673.42000000001</v>
      </c>
      <c r="P139" s="196">
        <v>134768.25</v>
      </c>
      <c r="Q139" s="196">
        <v>30905.17</v>
      </c>
      <c r="R139" s="196">
        <v>165673.42000000001</v>
      </c>
      <c r="S139" s="196">
        <v>165673.42000000001</v>
      </c>
      <c r="T139" s="196">
        <v>134768.25</v>
      </c>
      <c r="U139" s="196">
        <v>30905.17</v>
      </c>
      <c r="V139" s="224">
        <f t="shared" si="34"/>
        <v>165673.42000000001</v>
      </c>
      <c r="W139" s="196">
        <f t="shared" si="35"/>
        <v>167399.19</v>
      </c>
      <c r="X139" s="196"/>
    </row>
    <row r="140" spans="1:24" s="7" customFormat="1" ht="31.5" outlineLevel="1">
      <c r="A140" s="53" t="s">
        <v>731</v>
      </c>
      <c r="B140" s="4" t="s">
        <v>1621</v>
      </c>
      <c r="C140" s="4"/>
      <c r="D140" s="4" t="s">
        <v>2</v>
      </c>
      <c r="E140" s="10" t="s">
        <v>84</v>
      </c>
      <c r="F140" s="21" t="str">
        <f>VLOOKUP(A140,'[3]Калькулятор Индексации '!$A$12:$I$188,9,FALSE)</f>
        <v>Индексация</v>
      </c>
      <c r="G140" s="196">
        <v>176809.83</v>
      </c>
      <c r="H140" s="223">
        <v>171505.54</v>
      </c>
      <c r="I140" s="223">
        <v>143361.25</v>
      </c>
      <c r="J140" s="223">
        <v>28144.29</v>
      </c>
      <c r="K140" s="196">
        <v>170621.49</v>
      </c>
      <c r="L140" s="196">
        <v>142622.28</v>
      </c>
      <c r="M140" s="196">
        <v>27999.21</v>
      </c>
      <c r="N140" s="196">
        <v>176809.83</v>
      </c>
      <c r="O140" s="196">
        <v>169737.44</v>
      </c>
      <c r="P140" s="196">
        <v>141883.29999999999</v>
      </c>
      <c r="Q140" s="196">
        <v>27854.14</v>
      </c>
      <c r="R140" s="196">
        <v>169737.44</v>
      </c>
      <c r="S140" s="196">
        <v>169737.44</v>
      </c>
      <c r="T140" s="196">
        <v>141883.29999999999</v>
      </c>
      <c r="U140" s="196">
        <v>27854.14</v>
      </c>
      <c r="V140" s="224">
        <f t="shared" si="34"/>
        <v>169737.44</v>
      </c>
      <c r="W140" s="196">
        <f t="shared" si="35"/>
        <v>171505.54</v>
      </c>
      <c r="X140" s="196"/>
    </row>
    <row r="141" spans="1:24" s="7" customFormat="1" ht="31.5" outlineLevel="1">
      <c r="A141" s="53" t="s">
        <v>733</v>
      </c>
      <c r="B141" s="4" t="s">
        <v>1622</v>
      </c>
      <c r="C141" s="4"/>
      <c r="D141" s="4" t="s">
        <v>2</v>
      </c>
      <c r="E141" s="10" t="s">
        <v>84</v>
      </c>
      <c r="F141" s="21" t="str">
        <f>VLOOKUP(A141,'[3]Калькулятор Индексации '!$A$12:$I$188,9,FALSE)</f>
        <v>Индексация</v>
      </c>
      <c r="G141" s="196">
        <v>234419.11666666667</v>
      </c>
      <c r="H141" s="223">
        <v>227386.54</v>
      </c>
      <c r="I141" s="223">
        <v>193369.11</v>
      </c>
      <c r="J141" s="223">
        <v>34017.43</v>
      </c>
      <c r="K141" s="196">
        <v>226214.45</v>
      </c>
      <c r="L141" s="196">
        <v>192372.36</v>
      </c>
      <c r="M141" s="196">
        <v>33842.089999999997</v>
      </c>
      <c r="N141" s="196">
        <v>234419.11666666667</v>
      </c>
      <c r="O141" s="196">
        <v>225042.35</v>
      </c>
      <c r="P141" s="196">
        <v>191375.61000000002</v>
      </c>
      <c r="Q141" s="196">
        <v>33666.74</v>
      </c>
      <c r="R141" s="196">
        <v>225042.35</v>
      </c>
      <c r="S141" s="196">
        <v>225042.35</v>
      </c>
      <c r="T141" s="196">
        <v>191375.61000000002</v>
      </c>
      <c r="U141" s="196">
        <v>33666.74</v>
      </c>
      <c r="V141" s="224">
        <f t="shared" si="34"/>
        <v>225042.35</v>
      </c>
      <c r="W141" s="196">
        <f t="shared" si="35"/>
        <v>227386.54</v>
      </c>
      <c r="X141" s="196"/>
    </row>
    <row r="142" spans="1:24" s="7" customFormat="1" ht="31.5" outlineLevel="1">
      <c r="A142" s="53" t="s">
        <v>732</v>
      </c>
      <c r="B142" s="4" t="s">
        <v>1623</v>
      </c>
      <c r="C142" s="4"/>
      <c r="D142" s="4" t="s">
        <v>2</v>
      </c>
      <c r="E142" s="10" t="s">
        <v>84</v>
      </c>
      <c r="F142" s="21" t="str">
        <f>VLOOKUP(A142,'[3]Калькулятор Индексации '!$A$12:$I$188,9,FALSE)</f>
        <v>Индексация</v>
      </c>
      <c r="G142" s="196">
        <v>446230.49</v>
      </c>
      <c r="H142" s="223">
        <v>432843.58</v>
      </c>
      <c r="I142" s="223">
        <v>382814.64</v>
      </c>
      <c r="J142" s="223">
        <v>50028.94</v>
      </c>
      <c r="K142" s="196">
        <v>430612.42</v>
      </c>
      <c r="L142" s="196">
        <v>380841.36</v>
      </c>
      <c r="M142" s="196">
        <v>49771.06</v>
      </c>
      <c r="N142" s="196">
        <v>446230.49</v>
      </c>
      <c r="O142" s="196">
        <v>428381.27</v>
      </c>
      <c r="P142" s="196">
        <v>378868.09</v>
      </c>
      <c r="Q142" s="196">
        <v>49513.18</v>
      </c>
      <c r="R142" s="196">
        <v>428381.27</v>
      </c>
      <c r="S142" s="196">
        <v>428381.27</v>
      </c>
      <c r="T142" s="196">
        <v>378868.09</v>
      </c>
      <c r="U142" s="196">
        <v>49513.18</v>
      </c>
      <c r="V142" s="224">
        <f t="shared" si="34"/>
        <v>428381.27</v>
      </c>
      <c r="W142" s="196">
        <f t="shared" si="35"/>
        <v>432843.58</v>
      </c>
      <c r="X142" s="196"/>
    </row>
    <row r="143" spans="1:24" s="7" customFormat="1" ht="31.5" outlineLevel="1">
      <c r="A143" s="53" t="s">
        <v>734</v>
      </c>
      <c r="B143" s="4" t="s">
        <v>1624</v>
      </c>
      <c r="C143" s="4"/>
      <c r="D143" s="4" t="s">
        <v>2</v>
      </c>
      <c r="E143" s="10" t="s">
        <v>84</v>
      </c>
      <c r="F143" s="21" t="str">
        <f>VLOOKUP(A143,'[3]Калькулятор Индексации '!$A$12:$I$188,9,FALSE)</f>
        <v>Индексация</v>
      </c>
      <c r="G143" s="196">
        <v>746607.38</v>
      </c>
      <c r="H143" s="223">
        <v>724209.16</v>
      </c>
      <c r="I143" s="223">
        <v>674180.22</v>
      </c>
      <c r="J143" s="223">
        <v>50028.94</v>
      </c>
      <c r="K143" s="196">
        <v>720476.12</v>
      </c>
      <c r="L143" s="196">
        <v>670705.06000000006</v>
      </c>
      <c r="M143" s="196">
        <v>49771.06</v>
      </c>
      <c r="N143" s="196">
        <v>746607.38</v>
      </c>
      <c r="O143" s="196">
        <v>716743.08</v>
      </c>
      <c r="P143" s="196">
        <v>667229.89999999991</v>
      </c>
      <c r="Q143" s="196">
        <v>49513.18</v>
      </c>
      <c r="R143" s="196">
        <v>716743.08</v>
      </c>
      <c r="S143" s="196">
        <v>716743.08</v>
      </c>
      <c r="T143" s="196">
        <v>667229.89999999991</v>
      </c>
      <c r="U143" s="196">
        <v>49513.18</v>
      </c>
      <c r="V143" s="224">
        <f t="shared" si="34"/>
        <v>716743.08</v>
      </c>
      <c r="W143" s="196">
        <f t="shared" si="35"/>
        <v>724209.16</v>
      </c>
      <c r="X143" s="196"/>
    </row>
    <row r="144" spans="1:24" s="7" customFormat="1" ht="31.5" outlineLevel="1">
      <c r="A144" s="53" t="s">
        <v>736</v>
      </c>
      <c r="B144" s="4" t="s">
        <v>1625</v>
      </c>
      <c r="C144" s="4"/>
      <c r="D144" s="4" t="s">
        <v>2</v>
      </c>
      <c r="E144" s="10" t="s">
        <v>84</v>
      </c>
      <c r="F144" s="21" t="str">
        <f>VLOOKUP(A144,'[3]Калькулятор Индексации '!$A$12:$I$188,9,FALSE)</f>
        <v>Индексация</v>
      </c>
      <c r="G144" s="196">
        <v>1040437.53</v>
      </c>
      <c r="H144" s="223">
        <v>1009224.4</v>
      </c>
      <c r="I144" s="223">
        <v>959195.46</v>
      </c>
      <c r="J144" s="223">
        <v>50028.94</v>
      </c>
      <c r="K144" s="196">
        <v>1004022.22</v>
      </c>
      <c r="L144" s="196">
        <v>954251.16</v>
      </c>
      <c r="M144" s="196">
        <v>49771.06</v>
      </c>
      <c r="N144" s="196">
        <v>1040437.53</v>
      </c>
      <c r="O144" s="196">
        <v>998820.03</v>
      </c>
      <c r="P144" s="196">
        <v>949306.85</v>
      </c>
      <c r="Q144" s="196">
        <v>49513.18</v>
      </c>
      <c r="R144" s="196">
        <v>998820.03</v>
      </c>
      <c r="S144" s="196">
        <v>998820.03</v>
      </c>
      <c r="T144" s="196">
        <v>949306.85</v>
      </c>
      <c r="U144" s="196">
        <v>49513.18</v>
      </c>
      <c r="V144" s="224">
        <f t="shared" si="34"/>
        <v>998820.03</v>
      </c>
      <c r="W144" s="196">
        <f t="shared" si="35"/>
        <v>1009224.4</v>
      </c>
      <c r="X144" s="196"/>
    </row>
    <row r="145" spans="1:24" s="7" customFormat="1" ht="31.5" outlineLevel="1">
      <c r="A145" s="53" t="s">
        <v>735</v>
      </c>
      <c r="B145" s="4" t="s">
        <v>1626</v>
      </c>
      <c r="C145" s="4"/>
      <c r="D145" s="4" t="s">
        <v>2</v>
      </c>
      <c r="E145" s="10" t="s">
        <v>84</v>
      </c>
      <c r="F145" s="21" t="str">
        <f>VLOOKUP(A145,'[3]Калькулятор Индексации '!$A$12:$I$188,9,FALSE)</f>
        <v>Индексация</v>
      </c>
      <c r="G145" s="196">
        <v>1396041.37</v>
      </c>
      <c r="H145" s="223">
        <v>1354160.13</v>
      </c>
      <c r="I145" s="223">
        <v>1304131.19</v>
      </c>
      <c r="J145" s="223">
        <v>50028.94</v>
      </c>
      <c r="K145" s="196">
        <v>1347179.92</v>
      </c>
      <c r="L145" s="196">
        <v>1297408.8600000001</v>
      </c>
      <c r="M145" s="196">
        <v>49771.06</v>
      </c>
      <c r="N145" s="196">
        <v>1396041.37</v>
      </c>
      <c r="O145" s="196">
        <v>1340199.72</v>
      </c>
      <c r="P145" s="196">
        <v>1290686.54</v>
      </c>
      <c r="Q145" s="196">
        <v>49513.18</v>
      </c>
      <c r="R145" s="196">
        <v>1340199.72</v>
      </c>
      <c r="S145" s="196">
        <v>1340199.72</v>
      </c>
      <c r="T145" s="196">
        <v>1290686.54</v>
      </c>
      <c r="U145" s="196">
        <v>49513.18</v>
      </c>
      <c r="V145" s="224">
        <f t="shared" si="34"/>
        <v>1340199.72</v>
      </c>
      <c r="W145" s="196">
        <f t="shared" si="35"/>
        <v>1354160.13</v>
      </c>
      <c r="X145" s="196"/>
    </row>
    <row r="146" spans="1:24" s="7" customFormat="1" ht="31.5" outlineLevel="1">
      <c r="A146" s="53" t="s">
        <v>737</v>
      </c>
      <c r="B146" s="4" t="s">
        <v>1627</v>
      </c>
      <c r="C146" s="4"/>
      <c r="D146" s="4" t="s">
        <v>2</v>
      </c>
      <c r="E146" s="10" t="s">
        <v>84</v>
      </c>
      <c r="F146" s="21" t="str">
        <f>VLOOKUP(A146,'[3]Калькулятор Индексации '!$A$12:$I$188,9,FALSE)</f>
        <v>Индексация</v>
      </c>
      <c r="G146" s="196">
        <v>1875347.29</v>
      </c>
      <c r="H146" s="223">
        <v>1819086.87</v>
      </c>
      <c r="I146" s="223">
        <v>1769057.93</v>
      </c>
      <c r="J146" s="223">
        <v>50028.94</v>
      </c>
      <c r="K146" s="196">
        <v>1809710.13</v>
      </c>
      <c r="L146" s="196">
        <v>1759939.07</v>
      </c>
      <c r="M146" s="196">
        <v>49771.06</v>
      </c>
      <c r="N146" s="196">
        <v>1875347.29</v>
      </c>
      <c r="O146" s="196">
        <v>1800333.4</v>
      </c>
      <c r="P146" s="196">
        <v>1750820.22</v>
      </c>
      <c r="Q146" s="196">
        <v>49513.18</v>
      </c>
      <c r="R146" s="196">
        <v>1800333.4</v>
      </c>
      <c r="S146" s="196">
        <v>1800333.4</v>
      </c>
      <c r="T146" s="196">
        <v>1750820.22</v>
      </c>
      <c r="U146" s="196">
        <v>49513.18</v>
      </c>
      <c r="V146" s="224">
        <f t="shared" si="34"/>
        <v>1800333.4</v>
      </c>
      <c r="W146" s="196">
        <f t="shared" si="35"/>
        <v>1819086.87</v>
      </c>
      <c r="X146" s="196"/>
    </row>
    <row r="147" spans="1:24" s="7" customFormat="1" ht="220.5" outlineLevel="1">
      <c r="A147" s="61" t="s">
        <v>44</v>
      </c>
      <c r="B147" s="117" t="s">
        <v>738</v>
      </c>
      <c r="C147" s="117" t="s">
        <v>1043</v>
      </c>
      <c r="D147" s="117"/>
      <c r="E147" s="10" t="s">
        <v>1159</v>
      </c>
      <c r="F147" s="21"/>
      <c r="G147" s="196"/>
      <c r="H147" s="223"/>
      <c r="I147" s="223"/>
      <c r="J147" s="223"/>
      <c r="K147" s="196"/>
      <c r="L147" s="196"/>
      <c r="M147" s="196"/>
      <c r="N147" s="196"/>
      <c r="O147" s="196"/>
      <c r="P147" s="196"/>
      <c r="Q147" s="196"/>
      <c r="R147" s="196"/>
      <c r="S147" s="196"/>
      <c r="T147" s="196"/>
      <c r="U147" s="196"/>
      <c r="V147" s="196"/>
      <c r="W147" s="224"/>
      <c r="X147" s="196"/>
    </row>
    <row r="148" spans="1:24" s="7" customFormat="1" outlineLevel="1">
      <c r="A148" s="53" t="s">
        <v>1132</v>
      </c>
      <c r="B148" s="66" t="s">
        <v>643</v>
      </c>
      <c r="C148" s="66"/>
      <c r="D148" s="66" t="s">
        <v>644</v>
      </c>
      <c r="E148" s="10"/>
      <c r="F148" s="21" t="str">
        <f>VLOOKUP(A148,'[3]Калькулятор Индексации '!$A$12:$I$188,9,FALSE)</f>
        <v>Индексация</v>
      </c>
      <c r="G148" s="196">
        <v>2568.2800000000002</v>
      </c>
      <c r="H148" s="223">
        <v>2491.23</v>
      </c>
      <c r="I148" s="223">
        <v>2261.87</v>
      </c>
      <c r="J148" s="223">
        <v>229.36</v>
      </c>
      <c r="K148" s="196">
        <v>2478.39</v>
      </c>
      <c r="L148" s="196">
        <v>2250.2199999999998</v>
      </c>
      <c r="M148" s="196">
        <v>228.17</v>
      </c>
      <c r="N148" s="196">
        <v>2568.2800000000002</v>
      </c>
      <c r="O148" s="196">
        <v>2465.5500000000002</v>
      </c>
      <c r="P148" s="196">
        <v>2238.5600000000004</v>
      </c>
      <c r="Q148" s="196">
        <v>226.99</v>
      </c>
      <c r="R148" s="196">
        <v>2465.5500000000002</v>
      </c>
      <c r="S148" s="196">
        <v>2465.5500000000002</v>
      </c>
      <c r="T148" s="196">
        <v>2238.5600000000004</v>
      </c>
      <c r="U148" s="196">
        <v>226.99</v>
      </c>
      <c r="V148" s="224">
        <f t="shared" ref="V148:V160" si="36">MIN(H148,K148,O148,S148)</f>
        <v>2465.5500000000002</v>
      </c>
      <c r="W148" s="196">
        <f t="shared" ref="W148:W160" si="37">MAX(H148,K148,O148,S148)</f>
        <v>2491.23</v>
      </c>
      <c r="X148" s="196"/>
    </row>
    <row r="149" spans="1:24" s="7" customFormat="1" outlineLevel="1">
      <c r="A149" s="53" t="s">
        <v>1133</v>
      </c>
      <c r="B149" s="66" t="s">
        <v>645</v>
      </c>
      <c r="C149" s="66"/>
      <c r="D149" s="66" t="s">
        <v>644</v>
      </c>
      <c r="E149" s="10"/>
      <c r="F149" s="21" t="str">
        <f>VLOOKUP(A149,'[3]Калькулятор Индексации '!$A$12:$I$188,9,FALSE)</f>
        <v>Индексация</v>
      </c>
      <c r="G149" s="196">
        <v>3656.43</v>
      </c>
      <c r="H149" s="223">
        <v>3546.74</v>
      </c>
      <c r="I149" s="223">
        <v>3220.21</v>
      </c>
      <c r="J149" s="223">
        <v>326.52999999999997</v>
      </c>
      <c r="K149" s="196">
        <v>3528.45</v>
      </c>
      <c r="L149" s="196">
        <v>3203.6</v>
      </c>
      <c r="M149" s="196">
        <v>324.85000000000002</v>
      </c>
      <c r="N149" s="196">
        <v>3656.43</v>
      </c>
      <c r="O149" s="196">
        <v>3510.17</v>
      </c>
      <c r="P149" s="196">
        <v>3187.01</v>
      </c>
      <c r="Q149" s="196">
        <v>323.16000000000003</v>
      </c>
      <c r="R149" s="196">
        <v>3510.17</v>
      </c>
      <c r="S149" s="196">
        <v>3510.17</v>
      </c>
      <c r="T149" s="196">
        <v>3187.01</v>
      </c>
      <c r="U149" s="196">
        <v>323.16000000000003</v>
      </c>
      <c r="V149" s="224">
        <f t="shared" si="36"/>
        <v>3510.17</v>
      </c>
      <c r="W149" s="196">
        <f t="shared" si="37"/>
        <v>3546.74</v>
      </c>
      <c r="X149" s="196"/>
    </row>
    <row r="150" spans="1:24" s="7" customFormat="1" outlineLevel="1">
      <c r="A150" s="53" t="s">
        <v>1134</v>
      </c>
      <c r="B150" s="66" t="s">
        <v>646</v>
      </c>
      <c r="C150" s="66"/>
      <c r="D150" s="66" t="s">
        <v>644</v>
      </c>
      <c r="E150" s="10"/>
      <c r="F150" s="21" t="str">
        <f>VLOOKUP(A150,'[3]Калькулятор Индексации '!$A$12:$I$188,9,FALSE)</f>
        <v>Индексация</v>
      </c>
      <c r="G150" s="196">
        <v>5115.12</v>
      </c>
      <c r="H150" s="223">
        <v>4961.67</v>
      </c>
      <c r="I150" s="223">
        <v>4504.87</v>
      </c>
      <c r="J150" s="223">
        <v>456.8</v>
      </c>
      <c r="K150" s="196">
        <v>4936.09</v>
      </c>
      <c r="L150" s="196">
        <v>4481.6400000000003</v>
      </c>
      <c r="M150" s="196">
        <v>454.45</v>
      </c>
      <c r="N150" s="196">
        <v>5115.12</v>
      </c>
      <c r="O150" s="196">
        <v>4910.5200000000004</v>
      </c>
      <c r="P150" s="196">
        <v>4458.43</v>
      </c>
      <c r="Q150" s="196">
        <v>452.09</v>
      </c>
      <c r="R150" s="196">
        <v>4910.5200000000004</v>
      </c>
      <c r="S150" s="196">
        <v>4910.5200000000004</v>
      </c>
      <c r="T150" s="196">
        <v>4458.43</v>
      </c>
      <c r="U150" s="196">
        <v>452.09</v>
      </c>
      <c r="V150" s="224">
        <f t="shared" si="36"/>
        <v>4910.5200000000004</v>
      </c>
      <c r="W150" s="196">
        <f t="shared" si="37"/>
        <v>4961.67</v>
      </c>
      <c r="X150" s="196"/>
    </row>
    <row r="151" spans="1:24" s="7" customFormat="1" outlineLevel="1">
      <c r="A151" s="53" t="s">
        <v>1135</v>
      </c>
      <c r="B151" s="66" t="s">
        <v>647</v>
      </c>
      <c r="C151" s="66"/>
      <c r="D151" s="66" t="s">
        <v>644</v>
      </c>
      <c r="E151" s="10"/>
      <c r="F151" s="21" t="str">
        <f>VLOOKUP(A151,'[3]Калькулятор Индексации '!$A$12:$I$188,9,FALSE)</f>
        <v>Индексация</v>
      </c>
      <c r="G151" s="196">
        <v>6350.35</v>
      </c>
      <c r="H151" s="223">
        <v>6159.84</v>
      </c>
      <c r="I151" s="223">
        <v>5592.73</v>
      </c>
      <c r="J151" s="223">
        <v>567.11</v>
      </c>
      <c r="K151" s="196">
        <v>6128.09</v>
      </c>
      <c r="L151" s="196">
        <v>5563.9</v>
      </c>
      <c r="M151" s="196">
        <v>564.19000000000005</v>
      </c>
      <c r="N151" s="196">
        <v>6350.35</v>
      </c>
      <c r="O151" s="196">
        <v>6096.34</v>
      </c>
      <c r="P151" s="196">
        <v>5535.08</v>
      </c>
      <c r="Q151" s="196">
        <v>561.26</v>
      </c>
      <c r="R151" s="196">
        <v>6096.34</v>
      </c>
      <c r="S151" s="196">
        <v>6096.34</v>
      </c>
      <c r="T151" s="196">
        <v>5535.08</v>
      </c>
      <c r="U151" s="196">
        <v>561.26</v>
      </c>
      <c r="V151" s="224">
        <f t="shared" si="36"/>
        <v>6096.34</v>
      </c>
      <c r="W151" s="196">
        <f t="shared" si="37"/>
        <v>6159.84</v>
      </c>
      <c r="X151" s="196"/>
    </row>
    <row r="152" spans="1:24" s="7" customFormat="1" outlineLevel="1">
      <c r="A152" s="53" t="s">
        <v>1136</v>
      </c>
      <c r="B152" s="66" t="s">
        <v>648</v>
      </c>
      <c r="C152" s="66"/>
      <c r="D152" s="66" t="s">
        <v>644</v>
      </c>
      <c r="E152" s="10"/>
      <c r="F152" s="21" t="str">
        <f>VLOOKUP(A152,'[3]Калькулятор Индексации '!$A$12:$I$188,9,FALSE)</f>
        <v>Индексация</v>
      </c>
      <c r="G152" s="196">
        <v>10033.91</v>
      </c>
      <c r="H152" s="223">
        <v>9732.89</v>
      </c>
      <c r="I152" s="223">
        <v>8836.82</v>
      </c>
      <c r="J152" s="223">
        <v>896.07</v>
      </c>
      <c r="K152" s="196">
        <v>9682.7199999999993</v>
      </c>
      <c r="L152" s="196">
        <v>8791.27</v>
      </c>
      <c r="M152" s="196">
        <v>891.45</v>
      </c>
      <c r="N152" s="196">
        <v>10033.91</v>
      </c>
      <c r="O152" s="196">
        <v>9632.5499999999993</v>
      </c>
      <c r="P152" s="196">
        <v>8745.7199999999993</v>
      </c>
      <c r="Q152" s="196">
        <v>886.83</v>
      </c>
      <c r="R152" s="196">
        <v>9632.5499999999993</v>
      </c>
      <c r="S152" s="196">
        <v>9632.5499999999993</v>
      </c>
      <c r="T152" s="196">
        <v>8745.7199999999993</v>
      </c>
      <c r="U152" s="196">
        <v>886.83</v>
      </c>
      <c r="V152" s="224">
        <f t="shared" si="36"/>
        <v>9632.5499999999993</v>
      </c>
      <c r="W152" s="196">
        <f t="shared" si="37"/>
        <v>9732.89</v>
      </c>
      <c r="X152" s="196"/>
    </row>
    <row r="153" spans="1:24" s="7" customFormat="1" outlineLevel="1">
      <c r="A153" s="53" t="s">
        <v>1137</v>
      </c>
      <c r="B153" s="66" t="s">
        <v>649</v>
      </c>
      <c r="C153" s="66"/>
      <c r="D153" s="66" t="s">
        <v>644</v>
      </c>
      <c r="E153" s="10"/>
      <c r="F153" s="21" t="str">
        <f>VLOOKUP(A153,'[3]Калькулятор Индексации '!$A$12:$I$188,9,FALSE)</f>
        <v>Индексация</v>
      </c>
      <c r="G153" s="196">
        <v>12500</v>
      </c>
      <c r="H153" s="223">
        <v>12125</v>
      </c>
      <c r="I153" s="223">
        <v>11008.71</v>
      </c>
      <c r="J153" s="223">
        <v>1116.29</v>
      </c>
      <c r="K153" s="196">
        <v>12062.5</v>
      </c>
      <c r="L153" s="196">
        <v>10951.96</v>
      </c>
      <c r="M153" s="196">
        <v>1110.54</v>
      </c>
      <c r="N153" s="196">
        <v>12500</v>
      </c>
      <c r="O153" s="196">
        <v>12000</v>
      </c>
      <c r="P153" s="196">
        <v>10895.21</v>
      </c>
      <c r="Q153" s="196">
        <v>1104.79</v>
      </c>
      <c r="R153" s="196">
        <v>12000</v>
      </c>
      <c r="S153" s="196">
        <v>12000</v>
      </c>
      <c r="T153" s="196">
        <v>10895.21</v>
      </c>
      <c r="U153" s="196">
        <v>1104.79</v>
      </c>
      <c r="V153" s="224">
        <f t="shared" si="36"/>
        <v>12000</v>
      </c>
      <c r="W153" s="196">
        <f t="shared" si="37"/>
        <v>12125</v>
      </c>
      <c r="X153" s="196"/>
    </row>
    <row r="154" spans="1:24" s="7" customFormat="1" outlineLevel="1">
      <c r="A154" s="53" t="s">
        <v>1138</v>
      </c>
      <c r="B154" s="66" t="s">
        <v>650</v>
      </c>
      <c r="C154" s="66"/>
      <c r="D154" s="66" t="s">
        <v>644</v>
      </c>
      <c r="E154" s="10"/>
      <c r="F154" s="21" t="str">
        <f>VLOOKUP(A154,'[3]Калькулятор Индексации '!$A$12:$I$188,9,FALSE)</f>
        <v>Индексация</v>
      </c>
      <c r="G154" s="196">
        <v>17300</v>
      </c>
      <c r="H154" s="223">
        <v>16781</v>
      </c>
      <c r="I154" s="223">
        <v>15236.05</v>
      </c>
      <c r="J154" s="223">
        <v>1544.95</v>
      </c>
      <c r="K154" s="196">
        <v>16694.5</v>
      </c>
      <c r="L154" s="196">
        <v>15157.51</v>
      </c>
      <c r="M154" s="196">
        <v>1536.99</v>
      </c>
      <c r="N154" s="196">
        <v>17300</v>
      </c>
      <c r="O154" s="196">
        <v>16608</v>
      </c>
      <c r="P154" s="196">
        <v>15078.98</v>
      </c>
      <c r="Q154" s="196">
        <v>1529.02</v>
      </c>
      <c r="R154" s="196">
        <v>16608</v>
      </c>
      <c r="S154" s="196">
        <v>16608</v>
      </c>
      <c r="T154" s="196">
        <v>15078.98</v>
      </c>
      <c r="U154" s="196">
        <v>1529.02</v>
      </c>
      <c r="V154" s="224">
        <f t="shared" si="36"/>
        <v>16608</v>
      </c>
      <c r="W154" s="196">
        <f t="shared" si="37"/>
        <v>16781</v>
      </c>
      <c r="X154" s="196"/>
    </row>
    <row r="155" spans="1:24" s="7" customFormat="1" outlineLevel="1">
      <c r="A155" s="53" t="s">
        <v>1139</v>
      </c>
      <c r="B155" s="66" t="s">
        <v>651</v>
      </c>
      <c r="C155" s="66"/>
      <c r="D155" s="66" t="s">
        <v>644</v>
      </c>
      <c r="E155" s="10"/>
      <c r="F155" s="21" t="str">
        <f>VLOOKUP(A155,'[3]Калькулятор Индексации '!$A$12:$I$188,9,FALSE)</f>
        <v>Индексация</v>
      </c>
      <c r="G155" s="196">
        <v>19800</v>
      </c>
      <c r="H155" s="223">
        <v>19206</v>
      </c>
      <c r="I155" s="223">
        <v>17437.79</v>
      </c>
      <c r="J155" s="223">
        <v>1768.21</v>
      </c>
      <c r="K155" s="196">
        <v>19107</v>
      </c>
      <c r="L155" s="196">
        <v>17347.900000000001</v>
      </c>
      <c r="M155" s="196">
        <v>1759.1</v>
      </c>
      <c r="N155" s="196">
        <v>19800</v>
      </c>
      <c r="O155" s="196">
        <v>19008</v>
      </c>
      <c r="P155" s="196">
        <v>17258.02</v>
      </c>
      <c r="Q155" s="196">
        <v>1749.98</v>
      </c>
      <c r="R155" s="196">
        <v>19008</v>
      </c>
      <c r="S155" s="196">
        <v>19008</v>
      </c>
      <c r="T155" s="196">
        <v>17258.02</v>
      </c>
      <c r="U155" s="196">
        <v>1749.98</v>
      </c>
      <c r="V155" s="224">
        <f t="shared" si="36"/>
        <v>19008</v>
      </c>
      <c r="W155" s="196">
        <f t="shared" si="37"/>
        <v>19206</v>
      </c>
      <c r="X155" s="196"/>
    </row>
    <row r="156" spans="1:24" s="7" customFormat="1" outlineLevel="1">
      <c r="A156" s="53" t="s">
        <v>1140</v>
      </c>
      <c r="B156" s="66" t="s">
        <v>652</v>
      </c>
      <c r="C156" s="66"/>
      <c r="D156" s="66" t="s">
        <v>644</v>
      </c>
      <c r="E156" s="10"/>
      <c r="F156" s="21" t="str">
        <f>VLOOKUP(A156,'[3]Калькулятор Индексации '!$A$12:$I$188,9,FALSE)</f>
        <v>Индексация</v>
      </c>
      <c r="G156" s="196">
        <v>25200</v>
      </c>
      <c r="H156" s="223">
        <v>24444</v>
      </c>
      <c r="I156" s="223">
        <v>22193.55</v>
      </c>
      <c r="J156" s="223">
        <v>2250.4499999999998</v>
      </c>
      <c r="K156" s="196">
        <v>24318</v>
      </c>
      <c r="L156" s="196">
        <v>22079.15</v>
      </c>
      <c r="M156" s="196">
        <v>2238.85</v>
      </c>
      <c r="N156" s="196">
        <v>25200</v>
      </c>
      <c r="O156" s="196">
        <v>24192</v>
      </c>
      <c r="P156" s="196">
        <v>21964.75</v>
      </c>
      <c r="Q156" s="196">
        <v>2227.25</v>
      </c>
      <c r="R156" s="196">
        <v>24192</v>
      </c>
      <c r="S156" s="196">
        <v>24192</v>
      </c>
      <c r="T156" s="196">
        <v>21964.75</v>
      </c>
      <c r="U156" s="196">
        <v>2227.25</v>
      </c>
      <c r="V156" s="224">
        <f t="shared" si="36"/>
        <v>24192</v>
      </c>
      <c r="W156" s="196">
        <f t="shared" si="37"/>
        <v>24444</v>
      </c>
      <c r="X156" s="196"/>
    </row>
    <row r="157" spans="1:24" s="7" customFormat="1" outlineLevel="1">
      <c r="A157" s="53" t="s">
        <v>1141</v>
      </c>
      <c r="B157" s="66" t="s">
        <v>653</v>
      </c>
      <c r="C157" s="66"/>
      <c r="D157" s="66" t="s">
        <v>644</v>
      </c>
      <c r="E157" s="10"/>
      <c r="F157" s="21" t="str">
        <f>VLOOKUP(A157,'[3]Калькулятор Индексации '!$A$12:$I$188,9,FALSE)</f>
        <v>Индексация</v>
      </c>
      <c r="G157" s="196">
        <v>34500</v>
      </c>
      <c r="H157" s="223">
        <v>33465</v>
      </c>
      <c r="I157" s="223">
        <v>30384.03</v>
      </c>
      <c r="J157" s="223">
        <v>3080.97</v>
      </c>
      <c r="K157" s="196">
        <v>33292.5</v>
      </c>
      <c r="L157" s="196">
        <v>30227.41</v>
      </c>
      <c r="M157" s="196">
        <v>3065.09</v>
      </c>
      <c r="N157" s="196">
        <v>34500</v>
      </c>
      <c r="O157" s="196">
        <v>33120</v>
      </c>
      <c r="P157" s="196">
        <v>30070.79</v>
      </c>
      <c r="Q157" s="196">
        <v>3049.21</v>
      </c>
      <c r="R157" s="196">
        <v>33120</v>
      </c>
      <c r="S157" s="196">
        <v>33120</v>
      </c>
      <c r="T157" s="196">
        <v>30070.79</v>
      </c>
      <c r="U157" s="196">
        <v>3049.21</v>
      </c>
      <c r="V157" s="224">
        <f t="shared" si="36"/>
        <v>33120</v>
      </c>
      <c r="W157" s="196">
        <f t="shared" si="37"/>
        <v>33465</v>
      </c>
      <c r="X157" s="196"/>
    </row>
    <row r="158" spans="1:24" s="7" customFormat="1" ht="63" outlineLevel="1">
      <c r="A158" s="116" t="s">
        <v>45</v>
      </c>
      <c r="B158" s="2" t="s">
        <v>125</v>
      </c>
      <c r="C158" s="2" t="s">
        <v>126</v>
      </c>
      <c r="D158" s="2" t="s">
        <v>75</v>
      </c>
      <c r="E158" s="10" t="s">
        <v>872</v>
      </c>
      <c r="F158" s="21"/>
      <c r="G158" s="196">
        <v>18.25</v>
      </c>
      <c r="H158" s="223">
        <v>17.7</v>
      </c>
      <c r="I158" s="223">
        <v>17.7</v>
      </c>
      <c r="J158" s="223">
        <v>0</v>
      </c>
      <c r="K158" s="196">
        <v>17.61</v>
      </c>
      <c r="L158" s="196">
        <v>17.61</v>
      </c>
      <c r="M158" s="196">
        <v>0</v>
      </c>
      <c r="N158" s="196">
        <v>18.25</v>
      </c>
      <c r="O158" s="196">
        <v>17.52</v>
      </c>
      <c r="P158" s="196">
        <v>17.52</v>
      </c>
      <c r="Q158" s="196">
        <v>0</v>
      </c>
      <c r="R158" s="196">
        <v>17.52</v>
      </c>
      <c r="S158" s="196">
        <v>17.52</v>
      </c>
      <c r="T158" s="196">
        <v>17.52</v>
      </c>
      <c r="U158" s="196">
        <v>0</v>
      </c>
      <c r="V158" s="224">
        <f t="shared" si="36"/>
        <v>17.52</v>
      </c>
      <c r="W158" s="196">
        <f t="shared" si="37"/>
        <v>17.7</v>
      </c>
      <c r="X158" s="196"/>
    </row>
    <row r="159" spans="1:24" s="7" customFormat="1" ht="78.75" outlineLevel="1">
      <c r="A159" s="116" t="s">
        <v>1142</v>
      </c>
      <c r="B159" s="2" t="s">
        <v>127</v>
      </c>
      <c r="C159" s="2" t="s">
        <v>113</v>
      </c>
      <c r="D159" s="2" t="s">
        <v>75</v>
      </c>
      <c r="E159" s="10" t="s">
        <v>873</v>
      </c>
      <c r="F159" s="21"/>
      <c r="G159" s="196">
        <v>71.510000000000005</v>
      </c>
      <c r="H159" s="223">
        <v>69.36</v>
      </c>
      <c r="I159" s="223">
        <v>69.36</v>
      </c>
      <c r="J159" s="223">
        <v>0</v>
      </c>
      <c r="K159" s="196">
        <v>69.010000000000005</v>
      </c>
      <c r="L159" s="196">
        <v>69.010000000000005</v>
      </c>
      <c r="M159" s="196">
        <v>0</v>
      </c>
      <c r="N159" s="196">
        <v>71.510000000000005</v>
      </c>
      <c r="O159" s="196">
        <v>68.650000000000006</v>
      </c>
      <c r="P159" s="196">
        <v>68.650000000000006</v>
      </c>
      <c r="Q159" s="196">
        <v>0</v>
      </c>
      <c r="R159" s="196">
        <v>68.650000000000006</v>
      </c>
      <c r="S159" s="196">
        <v>68.650000000000006</v>
      </c>
      <c r="T159" s="196">
        <v>68.650000000000006</v>
      </c>
      <c r="U159" s="196">
        <v>0</v>
      </c>
      <c r="V159" s="224">
        <f t="shared" si="36"/>
        <v>68.650000000000006</v>
      </c>
      <c r="W159" s="196">
        <f t="shared" si="37"/>
        <v>69.36</v>
      </c>
      <c r="X159" s="196"/>
    </row>
    <row r="160" spans="1:24" s="7" customFormat="1" ht="141.75" outlineLevel="1">
      <c r="A160" s="120" t="s">
        <v>46</v>
      </c>
      <c r="B160" s="64" t="s">
        <v>1160</v>
      </c>
      <c r="C160" s="64" t="s">
        <v>1044</v>
      </c>
      <c r="D160" s="64" t="s">
        <v>644</v>
      </c>
      <c r="E160" s="155" t="s">
        <v>950</v>
      </c>
      <c r="F160" s="21"/>
      <c r="G160" s="196">
        <v>5282</v>
      </c>
      <c r="H160" s="223">
        <v>5123.54</v>
      </c>
      <c r="I160" s="223">
        <v>5123.54</v>
      </c>
      <c r="J160" s="223">
        <v>0</v>
      </c>
      <c r="K160" s="196">
        <v>5097.13</v>
      </c>
      <c r="L160" s="196">
        <v>5097.13</v>
      </c>
      <c r="M160" s="196">
        <v>0</v>
      </c>
      <c r="N160" s="196">
        <v>5282</v>
      </c>
      <c r="O160" s="196">
        <v>5070.72</v>
      </c>
      <c r="P160" s="196">
        <v>5070.72</v>
      </c>
      <c r="Q160" s="196">
        <v>0</v>
      </c>
      <c r="R160" s="196">
        <v>5070.72</v>
      </c>
      <c r="S160" s="196">
        <v>5070.72</v>
      </c>
      <c r="T160" s="196">
        <v>5070.72</v>
      </c>
      <c r="U160" s="196">
        <v>0</v>
      </c>
      <c r="V160" s="224">
        <f t="shared" si="36"/>
        <v>5070.72</v>
      </c>
      <c r="W160" s="196">
        <f t="shared" si="37"/>
        <v>5123.54</v>
      </c>
      <c r="X160" s="196"/>
    </row>
    <row r="161" spans="1:24" s="7" customFormat="1" outlineLevel="1">
      <c r="A161" s="118" t="s">
        <v>1143</v>
      </c>
      <c r="B161" s="119" t="s">
        <v>740</v>
      </c>
      <c r="C161" s="119"/>
      <c r="D161" s="119"/>
      <c r="E161" s="155"/>
      <c r="F161" s="21"/>
      <c r="G161" s="196"/>
      <c r="H161" s="223"/>
      <c r="I161" s="223"/>
      <c r="J161" s="223"/>
      <c r="K161" s="196"/>
      <c r="L161" s="196"/>
      <c r="M161" s="196"/>
      <c r="N161" s="196"/>
      <c r="O161" s="196"/>
      <c r="P161" s="196"/>
      <c r="Q161" s="196"/>
      <c r="R161" s="196"/>
      <c r="S161" s="196"/>
      <c r="T161" s="196"/>
      <c r="U161" s="196"/>
      <c r="V161" s="196"/>
      <c r="W161" s="224"/>
      <c r="X161" s="196"/>
    </row>
    <row r="162" spans="1:24" s="7" customFormat="1" ht="157.5" outlineLevel="1">
      <c r="A162" s="120" t="s">
        <v>1144</v>
      </c>
      <c r="B162" s="11" t="s">
        <v>744</v>
      </c>
      <c r="C162" s="11" t="s">
        <v>905</v>
      </c>
      <c r="D162" s="11" t="s">
        <v>85</v>
      </c>
      <c r="E162" s="41"/>
      <c r="F162" s="21"/>
      <c r="G162" s="196">
        <v>99175.22</v>
      </c>
      <c r="H162" s="223">
        <v>96199.96</v>
      </c>
      <c r="I162" s="223">
        <v>86579.96</v>
      </c>
      <c r="J162" s="223">
        <v>9620</v>
      </c>
      <c r="K162" s="196">
        <v>95704.09</v>
      </c>
      <c r="L162" s="196">
        <v>86133.68</v>
      </c>
      <c r="M162" s="196">
        <v>9570.41</v>
      </c>
      <c r="N162" s="196">
        <v>99175.22</v>
      </c>
      <c r="O162" s="196">
        <v>95208.21</v>
      </c>
      <c r="P162" s="196">
        <v>85687.390000000014</v>
      </c>
      <c r="Q162" s="196">
        <v>9520.82</v>
      </c>
      <c r="R162" s="196">
        <v>95208.21</v>
      </c>
      <c r="S162" s="196">
        <v>95208.21</v>
      </c>
      <c r="T162" s="196">
        <v>85687.390000000014</v>
      </c>
      <c r="U162" s="196">
        <v>9520.82</v>
      </c>
      <c r="V162" s="224">
        <f t="shared" ref="V162:V163" si="38">MIN(H162,K162,O162,S162)</f>
        <v>95208.21</v>
      </c>
      <c r="W162" s="196">
        <f t="shared" ref="W162:W163" si="39">MAX(H162,K162,O162,S162)</f>
        <v>96199.96</v>
      </c>
      <c r="X162" s="196"/>
    </row>
    <row r="163" spans="1:24" s="7" customFormat="1" ht="157.5" outlineLevel="1">
      <c r="A163" s="120" t="s">
        <v>1145</v>
      </c>
      <c r="B163" s="11" t="s">
        <v>745</v>
      </c>
      <c r="C163" s="11" t="s">
        <v>905</v>
      </c>
      <c r="D163" s="11" t="s">
        <v>85</v>
      </c>
      <c r="E163" s="41"/>
      <c r="F163" s="21"/>
      <c r="G163" s="196">
        <v>104432.13</v>
      </c>
      <c r="H163" s="223">
        <v>101299.17</v>
      </c>
      <c r="I163" s="223">
        <v>91169.25</v>
      </c>
      <c r="J163" s="223">
        <v>10129.92</v>
      </c>
      <c r="K163" s="196">
        <v>100777.01</v>
      </c>
      <c r="L163" s="196">
        <v>90699.31</v>
      </c>
      <c r="M163" s="196">
        <v>10077.700000000001</v>
      </c>
      <c r="N163" s="196">
        <v>104432.13</v>
      </c>
      <c r="O163" s="196">
        <v>100254.84</v>
      </c>
      <c r="P163" s="196">
        <v>90229.36</v>
      </c>
      <c r="Q163" s="196">
        <v>10025.48</v>
      </c>
      <c r="R163" s="196">
        <v>100254.84</v>
      </c>
      <c r="S163" s="196">
        <v>100254.84</v>
      </c>
      <c r="T163" s="196">
        <v>90229.36</v>
      </c>
      <c r="U163" s="196">
        <v>10025.48</v>
      </c>
      <c r="V163" s="224">
        <f t="shared" si="38"/>
        <v>100254.84</v>
      </c>
      <c r="W163" s="196">
        <f t="shared" si="39"/>
        <v>101299.17</v>
      </c>
      <c r="X163" s="196"/>
    </row>
    <row r="164" spans="1:24" s="7" customFormat="1" ht="189" outlineLevel="1">
      <c r="A164" s="120" t="s">
        <v>1146</v>
      </c>
      <c r="B164" s="12" t="s">
        <v>741</v>
      </c>
      <c r="C164" s="12" t="s">
        <v>904</v>
      </c>
      <c r="D164" s="12"/>
      <c r="E164" s="41"/>
      <c r="F164" s="21"/>
      <c r="G164" s="196"/>
      <c r="H164" s="223"/>
      <c r="I164" s="223"/>
      <c r="J164" s="223"/>
      <c r="K164" s="196"/>
      <c r="L164" s="196"/>
      <c r="M164" s="196"/>
      <c r="N164" s="196"/>
      <c r="O164" s="196"/>
      <c r="P164" s="196"/>
      <c r="Q164" s="196"/>
      <c r="R164" s="196"/>
      <c r="S164" s="196"/>
      <c r="T164" s="196"/>
      <c r="U164" s="196"/>
      <c r="V164" s="196"/>
      <c r="W164" s="224"/>
      <c r="X164" s="196"/>
    </row>
    <row r="165" spans="1:24" s="7" customFormat="1" ht="31.5" outlineLevel="1">
      <c r="A165" s="120" t="s">
        <v>1147</v>
      </c>
      <c r="B165" s="14" t="s">
        <v>746</v>
      </c>
      <c r="C165" s="14"/>
      <c r="D165" s="14" t="s">
        <v>85</v>
      </c>
      <c r="E165" s="41"/>
      <c r="F165" s="21"/>
      <c r="G165" s="196">
        <v>47658.61</v>
      </c>
      <c r="H165" s="223">
        <v>46228.85</v>
      </c>
      <c r="I165" s="223">
        <v>41605.96</v>
      </c>
      <c r="J165" s="223">
        <v>4622.8900000000003</v>
      </c>
      <c r="K165" s="196">
        <v>45990.559999999998</v>
      </c>
      <c r="L165" s="196">
        <v>41391.5</v>
      </c>
      <c r="M165" s="196">
        <v>4599.0600000000004</v>
      </c>
      <c r="N165" s="196">
        <v>47658.61</v>
      </c>
      <c r="O165" s="196">
        <v>45752.27</v>
      </c>
      <c r="P165" s="196">
        <v>41177.039999999994</v>
      </c>
      <c r="Q165" s="196">
        <v>4575.2299999999996</v>
      </c>
      <c r="R165" s="196">
        <v>45752.27</v>
      </c>
      <c r="S165" s="196">
        <v>45752.27</v>
      </c>
      <c r="T165" s="196">
        <v>41177.039999999994</v>
      </c>
      <c r="U165" s="196">
        <v>4575.2299999999996</v>
      </c>
      <c r="V165" s="224">
        <f t="shared" ref="V165:V167" si="40">MIN(H165,K165,O165,S165)</f>
        <v>45752.27</v>
      </c>
      <c r="W165" s="196">
        <f t="shared" ref="W165:W167" si="41">MAX(H165,K165,O165,S165)</f>
        <v>46228.85</v>
      </c>
      <c r="X165" s="196"/>
    </row>
    <row r="166" spans="1:24" s="7" customFormat="1" ht="31.5" outlineLevel="1">
      <c r="A166" s="120" t="s">
        <v>1148</v>
      </c>
      <c r="B166" s="14" t="s">
        <v>747</v>
      </c>
      <c r="C166" s="14"/>
      <c r="D166" s="14" t="s">
        <v>85</v>
      </c>
      <c r="E166" s="41"/>
      <c r="F166" s="21"/>
      <c r="G166" s="196">
        <v>135040.99</v>
      </c>
      <c r="H166" s="223">
        <v>130989.75999999999</v>
      </c>
      <c r="I166" s="223">
        <v>117890.78</v>
      </c>
      <c r="J166" s="223">
        <v>13098.98</v>
      </c>
      <c r="K166" s="196">
        <v>130314.56</v>
      </c>
      <c r="L166" s="196">
        <v>117283.1</v>
      </c>
      <c r="M166" s="196">
        <v>13031.46</v>
      </c>
      <c r="N166" s="196">
        <v>135040.99</v>
      </c>
      <c r="O166" s="196">
        <v>129639.35</v>
      </c>
      <c r="P166" s="196">
        <v>116675.41</v>
      </c>
      <c r="Q166" s="196">
        <v>12963.94</v>
      </c>
      <c r="R166" s="196">
        <v>129639.35</v>
      </c>
      <c r="S166" s="196">
        <v>129639.35</v>
      </c>
      <c r="T166" s="196">
        <v>116675.41</v>
      </c>
      <c r="U166" s="196">
        <v>12963.94</v>
      </c>
      <c r="V166" s="224">
        <f t="shared" si="40"/>
        <v>129639.35</v>
      </c>
      <c r="W166" s="196">
        <f t="shared" si="41"/>
        <v>130989.75999999999</v>
      </c>
      <c r="X166" s="196"/>
    </row>
    <row r="167" spans="1:24" s="7" customFormat="1" ht="31.5">
      <c r="A167" s="120" t="s">
        <v>1149</v>
      </c>
      <c r="B167" s="14" t="s">
        <v>748</v>
      </c>
      <c r="C167" s="14"/>
      <c r="D167" s="14" t="s">
        <v>85</v>
      </c>
      <c r="E167" s="41"/>
      <c r="F167" s="21"/>
      <c r="G167" s="196">
        <v>187818.54</v>
      </c>
      <c r="H167" s="223">
        <v>182183.98</v>
      </c>
      <c r="I167" s="223">
        <v>163965.57999999999</v>
      </c>
      <c r="J167" s="223">
        <v>18218.400000000001</v>
      </c>
      <c r="K167" s="196">
        <v>181244.89</v>
      </c>
      <c r="L167" s="196">
        <v>163120.4</v>
      </c>
      <c r="M167" s="196">
        <v>18124.490000000002</v>
      </c>
      <c r="N167" s="196">
        <v>187818.54</v>
      </c>
      <c r="O167" s="196">
        <v>180305.8</v>
      </c>
      <c r="P167" s="196">
        <v>162275.21999999997</v>
      </c>
      <c r="Q167" s="196">
        <v>18030.580000000002</v>
      </c>
      <c r="R167" s="196">
        <v>180305.8</v>
      </c>
      <c r="S167" s="196">
        <v>180305.8</v>
      </c>
      <c r="T167" s="196">
        <v>162275.21999999997</v>
      </c>
      <c r="U167" s="196">
        <v>18030.580000000002</v>
      </c>
      <c r="V167" s="224">
        <f t="shared" si="40"/>
        <v>180305.8</v>
      </c>
      <c r="W167" s="196">
        <f t="shared" si="41"/>
        <v>182183.98</v>
      </c>
      <c r="X167" s="196"/>
    </row>
    <row r="168" spans="1:24" s="7" customFormat="1" ht="189" outlineLevel="1">
      <c r="A168" s="120" t="s">
        <v>1150</v>
      </c>
      <c r="B168" s="12" t="s">
        <v>742</v>
      </c>
      <c r="C168" s="12" t="s">
        <v>904</v>
      </c>
      <c r="D168" s="12"/>
      <c r="E168" s="41"/>
      <c r="F168" s="21"/>
      <c r="G168" s="196"/>
      <c r="H168" s="223"/>
      <c r="I168" s="223"/>
      <c r="J168" s="223"/>
      <c r="K168" s="196"/>
      <c r="L168" s="196"/>
      <c r="M168" s="196"/>
      <c r="N168" s="196"/>
      <c r="O168" s="196"/>
      <c r="P168" s="196"/>
      <c r="Q168" s="196"/>
      <c r="R168" s="196"/>
      <c r="S168" s="196"/>
      <c r="T168" s="196"/>
      <c r="U168" s="196"/>
      <c r="V168" s="196"/>
      <c r="W168" s="224"/>
      <c r="X168" s="196"/>
    </row>
    <row r="169" spans="1:24" s="7" customFormat="1" ht="31.5" outlineLevel="1">
      <c r="A169" s="120" t="s">
        <v>1151</v>
      </c>
      <c r="B169" s="14" t="s">
        <v>746</v>
      </c>
      <c r="C169" s="14"/>
      <c r="D169" s="14" t="s">
        <v>85</v>
      </c>
      <c r="E169" s="41"/>
      <c r="F169" s="21"/>
      <c r="G169" s="232">
        <v>76394.67</v>
      </c>
      <c r="H169" s="223">
        <v>74102.83</v>
      </c>
      <c r="I169" s="223">
        <v>66692.55</v>
      </c>
      <c r="J169" s="223">
        <v>7410.28</v>
      </c>
      <c r="K169" s="232">
        <v>73720.86</v>
      </c>
      <c r="L169" s="232">
        <v>66348.77</v>
      </c>
      <c r="M169" s="232">
        <v>7372.09</v>
      </c>
      <c r="N169" s="232">
        <v>76394.67</v>
      </c>
      <c r="O169" s="232">
        <v>73338.880000000005</v>
      </c>
      <c r="P169" s="232">
        <v>66004.990000000005</v>
      </c>
      <c r="Q169" s="232">
        <v>7333.89</v>
      </c>
      <c r="R169" s="232">
        <v>73338.880000000005</v>
      </c>
      <c r="S169" s="232">
        <v>73338.880000000005</v>
      </c>
      <c r="T169" s="232">
        <v>66004.990000000005</v>
      </c>
      <c r="U169" s="232">
        <v>7333.89</v>
      </c>
      <c r="V169" s="224">
        <f t="shared" ref="V169:V171" si="42">MIN(H169,K169,O169,S169)</f>
        <v>73338.880000000005</v>
      </c>
      <c r="W169" s="196">
        <f t="shared" ref="W169:W171" si="43">MAX(H169,K169,O169,S169)</f>
        <v>74102.83</v>
      </c>
      <c r="X169" s="232"/>
    </row>
    <row r="170" spans="1:24" s="7" customFormat="1" ht="31.5" outlineLevel="1">
      <c r="A170" s="120" t="s">
        <v>1152</v>
      </c>
      <c r="B170" s="14" t="s">
        <v>747</v>
      </c>
      <c r="C170" s="14"/>
      <c r="D170" s="14" t="s">
        <v>85</v>
      </c>
      <c r="E170" s="41"/>
      <c r="F170" s="21"/>
      <c r="G170" s="232">
        <v>179621.67</v>
      </c>
      <c r="H170" s="223">
        <v>174233.02</v>
      </c>
      <c r="I170" s="223">
        <v>156809.72</v>
      </c>
      <c r="J170" s="223">
        <v>17423.3</v>
      </c>
      <c r="K170" s="232">
        <v>173334.91</v>
      </c>
      <c r="L170" s="232">
        <v>156001.42000000001</v>
      </c>
      <c r="M170" s="232">
        <v>17333.490000000002</v>
      </c>
      <c r="N170" s="232">
        <v>179621.67</v>
      </c>
      <c r="O170" s="232">
        <v>172436.8</v>
      </c>
      <c r="P170" s="232">
        <v>155193.12</v>
      </c>
      <c r="Q170" s="232">
        <v>17243.68</v>
      </c>
      <c r="R170" s="232">
        <v>172436.8</v>
      </c>
      <c r="S170" s="232">
        <v>172436.8</v>
      </c>
      <c r="T170" s="232">
        <v>155193.12</v>
      </c>
      <c r="U170" s="232">
        <v>17243.68</v>
      </c>
      <c r="V170" s="224">
        <f t="shared" si="42"/>
        <v>172436.8</v>
      </c>
      <c r="W170" s="196">
        <f t="shared" si="43"/>
        <v>174233.02</v>
      </c>
      <c r="X170" s="232"/>
    </row>
    <row r="171" spans="1:24" s="7" customFormat="1" ht="31.5" outlineLevel="1">
      <c r="A171" s="120" t="s">
        <v>1153</v>
      </c>
      <c r="B171" s="14" t="s">
        <v>748</v>
      </c>
      <c r="C171" s="14"/>
      <c r="D171" s="14" t="s">
        <v>85</v>
      </c>
      <c r="E171" s="41"/>
      <c r="F171" s="21"/>
      <c r="G171" s="232">
        <v>220000</v>
      </c>
      <c r="H171" s="223">
        <v>213400</v>
      </c>
      <c r="I171" s="223">
        <v>192060</v>
      </c>
      <c r="J171" s="223">
        <v>21340</v>
      </c>
      <c r="K171" s="232">
        <v>212300</v>
      </c>
      <c r="L171" s="232">
        <v>191070</v>
      </c>
      <c r="M171" s="232">
        <v>21230</v>
      </c>
      <c r="N171" s="232">
        <v>220000</v>
      </c>
      <c r="O171" s="232">
        <v>211200</v>
      </c>
      <c r="P171" s="232">
        <v>190080</v>
      </c>
      <c r="Q171" s="232">
        <v>21120</v>
      </c>
      <c r="R171" s="232">
        <v>211200</v>
      </c>
      <c r="S171" s="232">
        <v>211200</v>
      </c>
      <c r="T171" s="232">
        <v>190080</v>
      </c>
      <c r="U171" s="232">
        <v>21120</v>
      </c>
      <c r="V171" s="224">
        <f t="shared" si="42"/>
        <v>211200</v>
      </c>
      <c r="W171" s="196">
        <f t="shared" si="43"/>
        <v>213400</v>
      </c>
      <c r="X171" s="232"/>
    </row>
    <row r="172" spans="1:24" s="7" customFormat="1" ht="189" outlineLevel="1">
      <c r="A172" s="120" t="s">
        <v>1154</v>
      </c>
      <c r="B172" s="12" t="s">
        <v>743</v>
      </c>
      <c r="C172" s="12" t="s">
        <v>904</v>
      </c>
      <c r="D172" s="12"/>
      <c r="E172" s="41"/>
      <c r="F172" s="21"/>
      <c r="G172" s="232"/>
      <c r="H172" s="223"/>
      <c r="I172" s="223"/>
      <c r="J172" s="223"/>
      <c r="K172" s="232"/>
      <c r="L172" s="232"/>
      <c r="M172" s="232"/>
      <c r="N172" s="232"/>
      <c r="O172" s="232"/>
      <c r="P172" s="232"/>
      <c r="Q172" s="232"/>
      <c r="R172" s="232"/>
      <c r="S172" s="232"/>
      <c r="T172" s="232"/>
      <c r="U172" s="232"/>
      <c r="V172" s="232"/>
      <c r="W172" s="224"/>
      <c r="X172" s="232"/>
    </row>
    <row r="173" spans="1:24" s="7" customFormat="1" ht="31.5" outlineLevel="1">
      <c r="A173" s="120" t="s">
        <v>1155</v>
      </c>
      <c r="B173" s="14" t="s">
        <v>746</v>
      </c>
      <c r="C173" s="14"/>
      <c r="D173" s="14" t="s">
        <v>85</v>
      </c>
      <c r="E173" s="41"/>
      <c r="F173" s="21"/>
      <c r="G173" s="196">
        <v>48439.71</v>
      </c>
      <c r="H173" s="223">
        <v>46986.52</v>
      </c>
      <c r="I173" s="223">
        <v>42287.87</v>
      </c>
      <c r="J173" s="223">
        <v>4698.6499999999996</v>
      </c>
      <c r="K173" s="196">
        <v>46744.32</v>
      </c>
      <c r="L173" s="196">
        <v>42069.89</v>
      </c>
      <c r="M173" s="196">
        <v>4674.43</v>
      </c>
      <c r="N173" s="196">
        <v>48439.71</v>
      </c>
      <c r="O173" s="196">
        <v>46502.12</v>
      </c>
      <c r="P173" s="196">
        <v>41851.910000000003</v>
      </c>
      <c r="Q173" s="196">
        <v>4650.21</v>
      </c>
      <c r="R173" s="196">
        <v>46502.12</v>
      </c>
      <c r="S173" s="196">
        <v>46502.12</v>
      </c>
      <c r="T173" s="196">
        <v>41851.910000000003</v>
      </c>
      <c r="U173" s="196">
        <v>4650.21</v>
      </c>
      <c r="V173" s="224">
        <f t="shared" ref="V173:V175" si="44">MIN(H173,K173,O173,S173)</f>
        <v>46502.12</v>
      </c>
      <c r="W173" s="196">
        <f t="shared" ref="W173:W175" si="45">MAX(H173,K173,O173,S173)</f>
        <v>46986.52</v>
      </c>
      <c r="X173" s="196"/>
    </row>
    <row r="174" spans="1:24" s="7" customFormat="1" ht="31.5" outlineLevel="1">
      <c r="A174" s="120" t="s">
        <v>1156</v>
      </c>
      <c r="B174" s="14" t="s">
        <v>747</v>
      </c>
      <c r="C174" s="14"/>
      <c r="D174" s="14" t="s">
        <v>85</v>
      </c>
      <c r="E174" s="41"/>
      <c r="F174" s="21"/>
      <c r="G174" s="231">
        <v>108263.99</v>
      </c>
      <c r="H174" s="223">
        <v>105016.07</v>
      </c>
      <c r="I174" s="223">
        <v>94514.46</v>
      </c>
      <c r="J174" s="223">
        <v>10501.61</v>
      </c>
      <c r="K174" s="231">
        <v>104474.75</v>
      </c>
      <c r="L174" s="231">
        <v>94027.27</v>
      </c>
      <c r="M174" s="231">
        <v>10447.48</v>
      </c>
      <c r="N174" s="231">
        <v>108263.99</v>
      </c>
      <c r="O174" s="231">
        <v>103933.43</v>
      </c>
      <c r="P174" s="231">
        <v>93540.09</v>
      </c>
      <c r="Q174" s="231">
        <v>10393.34</v>
      </c>
      <c r="R174" s="231">
        <v>103933.43</v>
      </c>
      <c r="S174" s="231">
        <v>103933.43</v>
      </c>
      <c r="T174" s="231">
        <v>93540.09</v>
      </c>
      <c r="U174" s="231">
        <v>10393.34</v>
      </c>
      <c r="V174" s="224">
        <f t="shared" si="44"/>
        <v>103933.43</v>
      </c>
      <c r="W174" s="196">
        <f t="shared" si="45"/>
        <v>105016.07</v>
      </c>
      <c r="X174" s="231"/>
    </row>
    <row r="175" spans="1:24" s="7" customFormat="1" ht="31.5" outlineLevel="1">
      <c r="A175" s="120" t="s">
        <v>1157</v>
      </c>
      <c r="B175" s="14" t="s">
        <v>748</v>
      </c>
      <c r="C175" s="14"/>
      <c r="D175" s="14" t="s">
        <v>85</v>
      </c>
      <c r="E175" s="41"/>
      <c r="F175" s="21"/>
      <c r="G175" s="231">
        <v>152237.48000000001</v>
      </c>
      <c r="H175" s="223">
        <v>147670.35999999999</v>
      </c>
      <c r="I175" s="223">
        <v>132903.32</v>
      </c>
      <c r="J175" s="223">
        <v>14767.04</v>
      </c>
      <c r="K175" s="231">
        <v>146909.17000000001</v>
      </c>
      <c r="L175" s="231">
        <v>132218.25</v>
      </c>
      <c r="M175" s="231">
        <v>14690.92</v>
      </c>
      <c r="N175" s="231">
        <v>152237.48000000001</v>
      </c>
      <c r="O175" s="231">
        <v>146147.98000000001</v>
      </c>
      <c r="P175" s="231">
        <v>131533.18000000002</v>
      </c>
      <c r="Q175" s="231">
        <v>14614.8</v>
      </c>
      <c r="R175" s="231">
        <v>146147.98000000001</v>
      </c>
      <c r="S175" s="231">
        <v>146147.98000000001</v>
      </c>
      <c r="T175" s="231">
        <v>131533.18000000002</v>
      </c>
      <c r="U175" s="231">
        <v>14614.8</v>
      </c>
      <c r="V175" s="224">
        <f t="shared" si="44"/>
        <v>146147.98000000001</v>
      </c>
      <c r="W175" s="196">
        <f t="shared" si="45"/>
        <v>147670.35999999999</v>
      </c>
      <c r="X175" s="231"/>
    </row>
    <row r="176" spans="1:24" s="7" customFormat="1" ht="16.5" outlineLevel="1" thickBot="1">
      <c r="A176" s="902" t="s">
        <v>1630</v>
      </c>
      <c r="B176" s="903"/>
      <c r="C176" s="903"/>
      <c r="D176" s="903"/>
      <c r="E176" s="903"/>
      <c r="F176" s="21"/>
      <c r="G176" s="196"/>
      <c r="H176" s="223"/>
      <c r="I176" s="223"/>
      <c r="J176" s="223"/>
      <c r="K176" s="196"/>
      <c r="L176" s="196"/>
      <c r="M176" s="196"/>
      <c r="N176" s="196"/>
      <c r="O176" s="196"/>
      <c r="P176" s="196"/>
      <c r="Q176" s="196"/>
      <c r="R176" s="196"/>
      <c r="S176" s="196"/>
      <c r="T176" s="196"/>
      <c r="U176" s="196"/>
      <c r="V176" s="196"/>
      <c r="W176" s="224"/>
      <c r="X176" s="196"/>
    </row>
    <row r="177" spans="1:24" s="7" customFormat="1" ht="18.75" outlineLevel="1">
      <c r="A177" s="894" t="s">
        <v>1093</v>
      </c>
      <c r="B177" s="895"/>
      <c r="C177" s="200"/>
      <c r="D177" s="200"/>
      <c r="E177" s="200"/>
      <c r="F177" s="21"/>
      <c r="G177" s="231"/>
      <c r="H177" s="223"/>
      <c r="I177" s="223"/>
      <c r="J177" s="223"/>
      <c r="K177" s="231"/>
      <c r="L177" s="231"/>
      <c r="M177" s="231"/>
      <c r="N177" s="231"/>
      <c r="O177" s="231"/>
      <c r="P177" s="231"/>
      <c r="Q177" s="231"/>
      <c r="R177" s="231"/>
      <c r="S177" s="231"/>
      <c r="T177" s="231"/>
      <c r="U177" s="231"/>
      <c r="V177" s="231"/>
      <c r="W177" s="224"/>
      <c r="X177" s="231"/>
    </row>
    <row r="178" spans="1:24" s="7" customFormat="1" ht="18.75" outlineLevel="1">
      <c r="A178" s="888" t="s">
        <v>499</v>
      </c>
      <c r="B178" s="889"/>
      <c r="C178" s="199"/>
      <c r="D178" s="199"/>
      <c r="E178" s="227"/>
      <c r="F178" s="21"/>
      <c r="G178" s="231"/>
      <c r="H178" s="223"/>
      <c r="I178" s="223"/>
      <c r="J178" s="223"/>
      <c r="K178" s="231"/>
      <c r="L178" s="231"/>
      <c r="M178" s="231"/>
      <c r="N178" s="231"/>
      <c r="O178" s="231"/>
      <c r="P178" s="231"/>
      <c r="Q178" s="231"/>
      <c r="R178" s="231"/>
      <c r="S178" s="231"/>
      <c r="T178" s="231"/>
      <c r="U178" s="231"/>
      <c r="V178" s="231"/>
      <c r="W178" s="224"/>
      <c r="X178" s="231"/>
    </row>
    <row r="179" spans="1:24" s="7" customFormat="1" ht="141.75" outlineLevel="1">
      <c r="A179" s="161" t="s">
        <v>88</v>
      </c>
      <c r="B179" s="162" t="s">
        <v>1107</v>
      </c>
      <c r="C179" s="162" t="s">
        <v>1631</v>
      </c>
      <c r="D179" s="162" t="s">
        <v>2</v>
      </c>
      <c r="E179" s="233" t="s">
        <v>84</v>
      </c>
      <c r="F179" s="21"/>
      <c r="G179" s="231">
        <v>1284043</v>
      </c>
      <c r="H179" s="223">
        <v>1245521.71</v>
      </c>
      <c r="I179" s="223">
        <v>1114285.56</v>
      </c>
      <c r="J179" s="223">
        <v>131236.15</v>
      </c>
      <c r="K179" s="231">
        <v>1239101.5</v>
      </c>
      <c r="L179" s="231">
        <v>1108541.82</v>
      </c>
      <c r="M179" s="231">
        <v>130559.67999999999</v>
      </c>
      <c r="N179" s="231">
        <v>1284043</v>
      </c>
      <c r="O179" s="231">
        <v>1232681.28</v>
      </c>
      <c r="P179" s="231">
        <v>1102798.08</v>
      </c>
      <c r="Q179" s="231">
        <v>129883.2</v>
      </c>
      <c r="R179" s="231">
        <v>1232681.28</v>
      </c>
      <c r="S179" s="231">
        <v>1232681.28</v>
      </c>
      <c r="T179" s="231">
        <v>1102798.08</v>
      </c>
      <c r="U179" s="231">
        <v>129883.2</v>
      </c>
      <c r="V179" s="224">
        <f t="shared" ref="V179:V182" si="46">MIN(H179,K179,O179,S179)</f>
        <v>1232681.28</v>
      </c>
      <c r="W179" s="196">
        <f t="shared" ref="W179:W182" si="47">MAX(H179,K179,O179,S179)</f>
        <v>1245521.71</v>
      </c>
      <c r="X179" s="231"/>
    </row>
    <row r="180" spans="1:24" s="7" customFormat="1" ht="78.75" outlineLevel="1">
      <c r="A180" s="51" t="s">
        <v>89</v>
      </c>
      <c r="B180" s="12" t="s">
        <v>762</v>
      </c>
      <c r="C180" s="12" t="s">
        <v>883</v>
      </c>
      <c r="D180" s="12" t="s">
        <v>18</v>
      </c>
      <c r="E180" s="41" t="s">
        <v>1632</v>
      </c>
      <c r="F180" s="21"/>
      <c r="G180" s="231">
        <v>652000</v>
      </c>
      <c r="H180" s="223">
        <v>632440</v>
      </c>
      <c r="I180" s="223">
        <v>578309.86</v>
      </c>
      <c r="J180" s="223">
        <v>54130.14</v>
      </c>
      <c r="K180" s="231">
        <v>629180</v>
      </c>
      <c r="L180" s="231">
        <v>575328.88</v>
      </c>
      <c r="M180" s="231">
        <v>53851.12</v>
      </c>
      <c r="N180" s="231">
        <v>652000</v>
      </c>
      <c r="O180" s="231">
        <v>625920</v>
      </c>
      <c r="P180" s="231">
        <v>572347.91</v>
      </c>
      <c r="Q180" s="231">
        <v>53572.09</v>
      </c>
      <c r="R180" s="231">
        <v>625920</v>
      </c>
      <c r="S180" s="231">
        <v>625920</v>
      </c>
      <c r="T180" s="231">
        <v>572347.91</v>
      </c>
      <c r="U180" s="231">
        <v>53572.09</v>
      </c>
      <c r="V180" s="224">
        <f t="shared" si="46"/>
        <v>625920</v>
      </c>
      <c r="W180" s="196">
        <f t="shared" si="47"/>
        <v>632440</v>
      </c>
      <c r="X180" s="231"/>
    </row>
    <row r="181" spans="1:24" s="7" customFormat="1" ht="126" outlineLevel="1">
      <c r="A181" s="51" t="s">
        <v>90</v>
      </c>
      <c r="B181" s="12" t="s">
        <v>150</v>
      </c>
      <c r="C181" s="12" t="s">
        <v>1633</v>
      </c>
      <c r="D181" s="12" t="s">
        <v>18</v>
      </c>
      <c r="E181" s="41" t="s">
        <v>804</v>
      </c>
      <c r="F181" s="21"/>
      <c r="G181" s="231">
        <v>492000</v>
      </c>
      <c r="H181" s="223">
        <v>477240</v>
      </c>
      <c r="I181" s="223">
        <v>436393.14</v>
      </c>
      <c r="J181" s="223">
        <v>40846.86</v>
      </c>
      <c r="K181" s="231">
        <v>474780</v>
      </c>
      <c r="L181" s="231">
        <v>434143.69</v>
      </c>
      <c r="M181" s="231">
        <v>40636.31</v>
      </c>
      <c r="N181" s="231">
        <v>492000</v>
      </c>
      <c r="O181" s="231">
        <v>472320</v>
      </c>
      <c r="P181" s="231">
        <v>431894.24</v>
      </c>
      <c r="Q181" s="231">
        <v>40425.760000000002</v>
      </c>
      <c r="R181" s="231">
        <v>472320</v>
      </c>
      <c r="S181" s="231">
        <v>472320</v>
      </c>
      <c r="T181" s="231">
        <v>431894.24</v>
      </c>
      <c r="U181" s="231">
        <v>40425.760000000002</v>
      </c>
      <c r="V181" s="224">
        <f t="shared" si="46"/>
        <v>472320</v>
      </c>
      <c r="W181" s="196">
        <f t="shared" si="47"/>
        <v>477240</v>
      </c>
      <c r="X181" s="231"/>
    </row>
    <row r="182" spans="1:24" s="7" customFormat="1" ht="126" outlineLevel="1">
      <c r="A182" s="51" t="s">
        <v>92</v>
      </c>
      <c r="B182" s="12" t="s">
        <v>1199</v>
      </c>
      <c r="C182" s="12" t="s">
        <v>1634</v>
      </c>
      <c r="D182" s="12" t="s">
        <v>18</v>
      </c>
      <c r="E182" s="41" t="s">
        <v>1200</v>
      </c>
      <c r="F182" s="21"/>
      <c r="G182" s="196">
        <v>976981.10000000009</v>
      </c>
      <c r="H182" s="223">
        <v>947671.67</v>
      </c>
      <c r="I182" s="223">
        <v>900288.09</v>
      </c>
      <c r="J182" s="223">
        <v>47383.58</v>
      </c>
      <c r="K182" s="196">
        <v>942786.76</v>
      </c>
      <c r="L182" s="196">
        <v>895647.42</v>
      </c>
      <c r="M182" s="196">
        <v>47139.34</v>
      </c>
      <c r="N182" s="196">
        <v>976981.10000000009</v>
      </c>
      <c r="O182" s="196">
        <v>937901.86</v>
      </c>
      <c r="P182" s="196">
        <v>891006.77</v>
      </c>
      <c r="Q182" s="196">
        <v>46895.09</v>
      </c>
      <c r="R182" s="196">
        <v>937901.86</v>
      </c>
      <c r="S182" s="196">
        <v>937901.86</v>
      </c>
      <c r="T182" s="196">
        <v>891006.77</v>
      </c>
      <c r="U182" s="196">
        <v>46895.09</v>
      </c>
      <c r="V182" s="224">
        <f t="shared" si="46"/>
        <v>937901.86</v>
      </c>
      <c r="W182" s="196">
        <f t="shared" si="47"/>
        <v>947671.67</v>
      </c>
      <c r="X182" s="196"/>
    </row>
    <row r="183" spans="1:24" s="7" customFormat="1" ht="141.75" outlineLevel="1">
      <c r="A183" s="31" t="s">
        <v>93</v>
      </c>
      <c r="B183" s="13" t="s">
        <v>1105</v>
      </c>
      <c r="C183" s="13" t="s">
        <v>890</v>
      </c>
      <c r="D183" s="13" t="s">
        <v>207</v>
      </c>
      <c r="E183" s="41"/>
      <c r="F183" s="21"/>
      <c r="G183" s="196"/>
      <c r="H183" s="223"/>
      <c r="I183" s="223"/>
      <c r="J183" s="223"/>
      <c r="K183" s="196"/>
      <c r="L183" s="196"/>
      <c r="M183" s="196"/>
      <c r="N183" s="196"/>
      <c r="O183" s="196"/>
      <c r="P183" s="196"/>
      <c r="Q183" s="196"/>
      <c r="R183" s="196"/>
      <c r="S183" s="196"/>
      <c r="T183" s="196"/>
      <c r="U183" s="196"/>
      <c r="V183" s="196"/>
      <c r="W183" s="224"/>
      <c r="X183" s="196"/>
    </row>
    <row r="184" spans="1:24" s="7" customFormat="1" ht="31.5" outlineLevel="1">
      <c r="A184" s="51" t="s">
        <v>394</v>
      </c>
      <c r="B184" s="12" t="s">
        <v>139</v>
      </c>
      <c r="C184" s="12"/>
      <c r="D184" s="12" t="s">
        <v>207</v>
      </c>
      <c r="E184" s="41"/>
      <c r="F184" s="21"/>
      <c r="G184" s="196">
        <v>1803.78</v>
      </c>
      <c r="H184" s="223">
        <v>1749.67</v>
      </c>
      <c r="I184" s="223">
        <v>1557.21</v>
      </c>
      <c r="J184" s="223">
        <v>192.46</v>
      </c>
      <c r="K184" s="196">
        <v>1740.65</v>
      </c>
      <c r="L184" s="196">
        <v>1549.18</v>
      </c>
      <c r="M184" s="196">
        <v>191.47</v>
      </c>
      <c r="N184" s="196">
        <v>1803.78</v>
      </c>
      <c r="O184" s="196">
        <v>1731.63</v>
      </c>
      <c r="P184" s="196">
        <v>1541.15</v>
      </c>
      <c r="Q184" s="196">
        <v>190.48</v>
      </c>
      <c r="R184" s="196">
        <v>1731.63</v>
      </c>
      <c r="S184" s="196">
        <v>1731.63</v>
      </c>
      <c r="T184" s="196">
        <v>1541.15</v>
      </c>
      <c r="U184" s="196">
        <v>190.48</v>
      </c>
      <c r="V184" s="224">
        <f t="shared" ref="V184:V185" si="48">MIN(H184,K184,O184,S184)</f>
        <v>1731.63</v>
      </c>
      <c r="W184" s="196">
        <f t="shared" ref="W184:W185" si="49">MAX(H184,K184,O184,S184)</f>
        <v>1749.67</v>
      </c>
      <c r="X184" s="196"/>
    </row>
    <row r="185" spans="1:24" s="7" customFormat="1" ht="31.5" outlineLevel="1">
      <c r="A185" s="51" t="s">
        <v>395</v>
      </c>
      <c r="B185" s="12" t="s">
        <v>138</v>
      </c>
      <c r="C185" s="12"/>
      <c r="D185" s="12" t="s">
        <v>207</v>
      </c>
      <c r="E185" s="41"/>
      <c r="F185" s="21"/>
      <c r="G185" s="196">
        <v>2641.72</v>
      </c>
      <c r="H185" s="223">
        <v>2562.4699999999998</v>
      </c>
      <c r="I185" s="223">
        <v>2280.6</v>
      </c>
      <c r="J185" s="223">
        <v>281.87</v>
      </c>
      <c r="K185" s="196">
        <v>2549.2600000000002</v>
      </c>
      <c r="L185" s="196">
        <v>2268.84</v>
      </c>
      <c r="M185" s="196">
        <v>280.42</v>
      </c>
      <c r="N185" s="196">
        <v>2641.72</v>
      </c>
      <c r="O185" s="196">
        <v>2536.0500000000002</v>
      </c>
      <c r="P185" s="196">
        <v>2257.08</v>
      </c>
      <c r="Q185" s="196">
        <v>278.97000000000003</v>
      </c>
      <c r="R185" s="196">
        <v>2536.0500000000002</v>
      </c>
      <c r="S185" s="196">
        <v>2536.0500000000002</v>
      </c>
      <c r="T185" s="196">
        <v>2257.08</v>
      </c>
      <c r="U185" s="196">
        <v>278.97000000000003</v>
      </c>
      <c r="V185" s="224">
        <f t="shared" si="48"/>
        <v>2536.0500000000002</v>
      </c>
      <c r="W185" s="196">
        <f t="shared" si="49"/>
        <v>2562.4699999999998</v>
      </c>
      <c r="X185" s="196"/>
    </row>
    <row r="186" spans="1:24" s="7" customFormat="1" ht="94.5" outlineLevel="1">
      <c r="A186" s="31" t="s">
        <v>94</v>
      </c>
      <c r="B186" s="13" t="s">
        <v>765</v>
      </c>
      <c r="C186" s="13" t="s">
        <v>884</v>
      </c>
      <c r="D186" s="13" t="s">
        <v>207</v>
      </c>
      <c r="E186" s="41"/>
      <c r="F186" s="21"/>
      <c r="G186" s="196"/>
      <c r="H186" s="223"/>
      <c r="I186" s="223"/>
      <c r="J186" s="223"/>
      <c r="K186" s="196"/>
      <c r="L186" s="196"/>
      <c r="M186" s="196"/>
      <c r="N186" s="196"/>
      <c r="O186" s="196"/>
      <c r="P186" s="196"/>
      <c r="Q186" s="196"/>
      <c r="R186" s="196"/>
      <c r="S186" s="196"/>
      <c r="T186" s="196"/>
      <c r="U186" s="196"/>
      <c r="V186" s="196"/>
      <c r="W186" s="224"/>
      <c r="X186" s="196"/>
    </row>
    <row r="187" spans="1:24" s="7" customFormat="1" ht="31.5" outlineLevel="1">
      <c r="A187" s="51" t="s">
        <v>802</v>
      </c>
      <c r="B187" s="2" t="s">
        <v>139</v>
      </c>
      <c r="C187" s="2"/>
      <c r="D187" s="2" t="s">
        <v>207</v>
      </c>
      <c r="E187" s="10" t="s">
        <v>84</v>
      </c>
      <c r="F187" s="21"/>
      <c r="G187" s="196">
        <v>518.25</v>
      </c>
      <c r="H187" s="223">
        <v>502.7</v>
      </c>
      <c r="I187" s="223">
        <v>447.4</v>
      </c>
      <c r="J187" s="223">
        <v>55.3</v>
      </c>
      <c r="K187" s="196">
        <v>500.11</v>
      </c>
      <c r="L187" s="196">
        <v>445.1</v>
      </c>
      <c r="M187" s="196">
        <v>55.01</v>
      </c>
      <c r="N187" s="196">
        <v>518.25</v>
      </c>
      <c r="O187" s="196">
        <v>497.52</v>
      </c>
      <c r="P187" s="196">
        <v>442.78999999999996</v>
      </c>
      <c r="Q187" s="196">
        <v>54.73</v>
      </c>
      <c r="R187" s="196">
        <v>497.52</v>
      </c>
      <c r="S187" s="196">
        <v>497.52</v>
      </c>
      <c r="T187" s="196">
        <v>442.78999999999996</v>
      </c>
      <c r="U187" s="196">
        <v>54.73</v>
      </c>
      <c r="V187" s="224">
        <f t="shared" ref="V187:V188" si="50">MIN(H187,K187,O187,S187)</f>
        <v>497.52</v>
      </c>
      <c r="W187" s="196">
        <f t="shared" ref="W187:W188" si="51">MAX(H187,K187,O187,S187)</f>
        <v>502.7</v>
      </c>
      <c r="X187" s="196"/>
    </row>
    <row r="188" spans="1:24" s="7" customFormat="1" ht="31.5" outlineLevel="1">
      <c r="A188" s="51" t="s">
        <v>803</v>
      </c>
      <c r="B188" s="2" t="s">
        <v>138</v>
      </c>
      <c r="C188" s="2"/>
      <c r="D188" s="2" t="s">
        <v>207</v>
      </c>
      <c r="E188" s="10" t="s">
        <v>84</v>
      </c>
      <c r="F188" s="21"/>
      <c r="G188" s="196">
        <v>756.64</v>
      </c>
      <c r="H188" s="223">
        <v>733.94</v>
      </c>
      <c r="I188" s="223">
        <v>653.21</v>
      </c>
      <c r="J188" s="223">
        <v>80.73</v>
      </c>
      <c r="K188" s="196">
        <v>730.16</v>
      </c>
      <c r="L188" s="196">
        <v>649.84</v>
      </c>
      <c r="M188" s="196">
        <v>80.319999999999993</v>
      </c>
      <c r="N188" s="196">
        <v>756.64</v>
      </c>
      <c r="O188" s="196">
        <v>726.37</v>
      </c>
      <c r="P188" s="196">
        <v>646.47</v>
      </c>
      <c r="Q188" s="196">
        <v>79.900000000000006</v>
      </c>
      <c r="R188" s="196">
        <v>726.37</v>
      </c>
      <c r="S188" s="196">
        <v>726.37</v>
      </c>
      <c r="T188" s="196">
        <v>646.47</v>
      </c>
      <c r="U188" s="196">
        <v>79.900000000000006</v>
      </c>
      <c r="V188" s="224">
        <f t="shared" si="50"/>
        <v>726.37</v>
      </c>
      <c r="W188" s="196">
        <f t="shared" si="51"/>
        <v>733.94</v>
      </c>
      <c r="X188" s="196"/>
    </row>
    <row r="189" spans="1:24" s="7" customFormat="1" ht="141.75" outlineLevel="1">
      <c r="A189" s="31" t="s">
        <v>95</v>
      </c>
      <c r="B189" s="13" t="s">
        <v>988</v>
      </c>
      <c r="C189" s="13" t="s">
        <v>945</v>
      </c>
      <c r="D189" s="13" t="s">
        <v>207</v>
      </c>
      <c r="E189" s="41" t="s">
        <v>1635</v>
      </c>
      <c r="F189" s="21"/>
      <c r="G189" s="196"/>
      <c r="H189" s="223"/>
      <c r="I189" s="223"/>
      <c r="J189" s="223"/>
      <c r="K189" s="196"/>
      <c r="L189" s="196"/>
      <c r="M189" s="196"/>
      <c r="N189" s="196"/>
      <c r="O189" s="196"/>
      <c r="P189" s="196"/>
      <c r="Q189" s="196"/>
      <c r="R189" s="196"/>
      <c r="S189" s="196"/>
      <c r="T189" s="196"/>
      <c r="U189" s="196"/>
      <c r="V189" s="196"/>
      <c r="W189" s="224"/>
      <c r="X189" s="196"/>
    </row>
    <row r="190" spans="1:24" s="7" customFormat="1" ht="31.5" outlineLevel="1">
      <c r="A190" s="51" t="s">
        <v>989</v>
      </c>
      <c r="B190" s="11" t="s">
        <v>986</v>
      </c>
      <c r="C190" s="11"/>
      <c r="D190" s="11" t="s">
        <v>207</v>
      </c>
      <c r="E190" s="10"/>
      <c r="F190" s="21"/>
      <c r="G190" s="196">
        <v>2007</v>
      </c>
      <c r="H190" s="223">
        <v>1946.79</v>
      </c>
      <c r="I190" s="223">
        <v>1779.95</v>
      </c>
      <c r="J190" s="223">
        <v>166.84</v>
      </c>
      <c r="K190" s="196">
        <v>1936.76</v>
      </c>
      <c r="L190" s="196">
        <v>1770.78</v>
      </c>
      <c r="M190" s="196">
        <v>165.98</v>
      </c>
      <c r="N190" s="196">
        <v>2007</v>
      </c>
      <c r="O190" s="196">
        <v>1926.72</v>
      </c>
      <c r="P190" s="196">
        <v>1761.6</v>
      </c>
      <c r="Q190" s="196">
        <v>165.12</v>
      </c>
      <c r="R190" s="196">
        <v>1926.72</v>
      </c>
      <c r="S190" s="196">
        <v>1926.72</v>
      </c>
      <c r="T190" s="196">
        <v>1761.6</v>
      </c>
      <c r="U190" s="196">
        <v>165.12</v>
      </c>
      <c r="V190" s="224">
        <f t="shared" ref="V190:V203" si="52">MIN(H190,K190,O190,S190)</f>
        <v>1926.72</v>
      </c>
      <c r="W190" s="196">
        <f t="shared" ref="W190:W203" si="53">MAX(H190,K190,O190,S190)</f>
        <v>1946.79</v>
      </c>
      <c r="X190" s="196"/>
    </row>
    <row r="191" spans="1:24" s="7" customFormat="1" ht="31.5" outlineLevel="1">
      <c r="A191" s="51" t="s">
        <v>990</v>
      </c>
      <c r="B191" s="11" t="s">
        <v>987</v>
      </c>
      <c r="C191" s="11"/>
      <c r="D191" s="11" t="s">
        <v>207</v>
      </c>
      <c r="E191" s="10"/>
      <c r="F191" s="21"/>
      <c r="G191" s="196">
        <v>2407.7598000000003</v>
      </c>
      <c r="H191" s="223">
        <v>2335.5300000000002</v>
      </c>
      <c r="I191" s="223">
        <v>2135.63</v>
      </c>
      <c r="J191" s="223">
        <v>199.9</v>
      </c>
      <c r="K191" s="196">
        <v>2323.4899999999998</v>
      </c>
      <c r="L191" s="196">
        <v>2124.62</v>
      </c>
      <c r="M191" s="196">
        <v>198.87</v>
      </c>
      <c r="N191" s="196">
        <v>2407.7598000000003</v>
      </c>
      <c r="O191" s="196">
        <v>2311.4499999999998</v>
      </c>
      <c r="P191" s="196">
        <v>2113.6099999999997</v>
      </c>
      <c r="Q191" s="196">
        <v>197.84</v>
      </c>
      <c r="R191" s="196">
        <v>2311.4499999999998</v>
      </c>
      <c r="S191" s="196">
        <v>2311.4499999999998</v>
      </c>
      <c r="T191" s="196">
        <v>2113.6099999999997</v>
      </c>
      <c r="U191" s="196">
        <v>197.84</v>
      </c>
      <c r="V191" s="224">
        <f t="shared" si="52"/>
        <v>2311.4499999999998</v>
      </c>
      <c r="W191" s="196">
        <f t="shared" si="53"/>
        <v>2335.5300000000002</v>
      </c>
      <c r="X191" s="196"/>
    </row>
    <row r="192" spans="1:24" s="7" customFormat="1" ht="47.25" customHeight="1" outlineLevel="1">
      <c r="A192" s="51" t="s">
        <v>96</v>
      </c>
      <c r="B192" s="2" t="s">
        <v>899</v>
      </c>
      <c r="C192" s="2" t="s">
        <v>147</v>
      </c>
      <c r="D192" s="2" t="s">
        <v>48</v>
      </c>
      <c r="E192" s="10" t="s">
        <v>84</v>
      </c>
      <c r="F192" s="21"/>
      <c r="G192" s="196">
        <v>18088.099999999999</v>
      </c>
      <c r="H192" s="223">
        <v>17545.46</v>
      </c>
      <c r="I192" s="223">
        <v>14858.04</v>
      </c>
      <c r="J192" s="223">
        <v>2687.42</v>
      </c>
      <c r="K192" s="196">
        <v>17455.02</v>
      </c>
      <c r="L192" s="196">
        <v>14781.45</v>
      </c>
      <c r="M192" s="196">
        <v>2673.57</v>
      </c>
      <c r="N192" s="196">
        <v>18088.099999999999</v>
      </c>
      <c r="O192" s="196">
        <v>17364.580000000002</v>
      </c>
      <c r="P192" s="196">
        <v>14704.860000000002</v>
      </c>
      <c r="Q192" s="196">
        <v>2659.72</v>
      </c>
      <c r="R192" s="196">
        <v>17364.580000000002</v>
      </c>
      <c r="S192" s="196">
        <v>17364.580000000002</v>
      </c>
      <c r="T192" s="196">
        <v>14704.860000000002</v>
      </c>
      <c r="U192" s="196">
        <v>2659.72</v>
      </c>
      <c r="V192" s="224">
        <f t="shared" si="52"/>
        <v>17364.580000000002</v>
      </c>
      <c r="W192" s="196">
        <f t="shared" si="53"/>
        <v>17545.46</v>
      </c>
      <c r="X192" s="196"/>
    </row>
    <row r="193" spans="1:24" s="7" customFormat="1" ht="78.75" outlineLevel="1">
      <c r="A193" s="51" t="s">
        <v>97</v>
      </c>
      <c r="B193" s="2" t="s">
        <v>900</v>
      </c>
      <c r="C193" s="2" t="s">
        <v>148</v>
      </c>
      <c r="D193" s="2" t="s">
        <v>48</v>
      </c>
      <c r="E193" s="10" t="s">
        <v>84</v>
      </c>
      <c r="F193" s="21"/>
      <c r="G193" s="196">
        <v>19487.490000000002</v>
      </c>
      <c r="H193" s="223">
        <v>18902.87</v>
      </c>
      <c r="I193" s="223">
        <v>16215.45</v>
      </c>
      <c r="J193" s="223">
        <v>2687.42</v>
      </c>
      <c r="K193" s="196">
        <v>18805.43</v>
      </c>
      <c r="L193" s="196">
        <v>16131.86</v>
      </c>
      <c r="M193" s="196">
        <v>2673.57</v>
      </c>
      <c r="N193" s="196">
        <v>19487.490000000002</v>
      </c>
      <c r="O193" s="196">
        <v>18707.990000000002</v>
      </c>
      <c r="P193" s="196">
        <v>16048.280000000002</v>
      </c>
      <c r="Q193" s="196">
        <v>2659.71</v>
      </c>
      <c r="R193" s="196">
        <v>18707.990000000002</v>
      </c>
      <c r="S193" s="196">
        <v>18707.990000000002</v>
      </c>
      <c r="T193" s="196">
        <v>16048.280000000002</v>
      </c>
      <c r="U193" s="196">
        <v>2659.71</v>
      </c>
      <c r="V193" s="224">
        <f t="shared" si="52"/>
        <v>18707.990000000002</v>
      </c>
      <c r="W193" s="196">
        <f t="shared" si="53"/>
        <v>18902.87</v>
      </c>
      <c r="X193" s="196"/>
    </row>
    <row r="194" spans="1:24" s="7" customFormat="1" ht="47.25" customHeight="1" outlineLevel="1">
      <c r="A194" s="51" t="s">
        <v>98</v>
      </c>
      <c r="B194" s="2" t="s">
        <v>901</v>
      </c>
      <c r="C194" s="2" t="s">
        <v>122</v>
      </c>
      <c r="D194" s="2" t="s">
        <v>48</v>
      </c>
      <c r="E194" s="10" t="s">
        <v>84</v>
      </c>
      <c r="F194" s="21"/>
      <c r="G194" s="196">
        <v>20705.27</v>
      </c>
      <c r="H194" s="223">
        <v>20084.11</v>
      </c>
      <c r="I194" s="223">
        <v>17396.689999999999</v>
      </c>
      <c r="J194" s="223">
        <v>2687.42</v>
      </c>
      <c r="K194" s="196">
        <v>19980.59</v>
      </c>
      <c r="L194" s="196">
        <v>17307.02</v>
      </c>
      <c r="M194" s="196">
        <v>2673.57</v>
      </c>
      <c r="N194" s="196">
        <v>20705.27</v>
      </c>
      <c r="O194" s="196">
        <v>19877.060000000001</v>
      </c>
      <c r="P194" s="196">
        <v>17217.34</v>
      </c>
      <c r="Q194" s="196">
        <v>2659.72</v>
      </c>
      <c r="R194" s="196">
        <v>19877.060000000001</v>
      </c>
      <c r="S194" s="196">
        <v>19877.060000000001</v>
      </c>
      <c r="T194" s="196">
        <v>17217.34</v>
      </c>
      <c r="U194" s="196">
        <v>2659.72</v>
      </c>
      <c r="V194" s="224">
        <f t="shared" si="52"/>
        <v>19877.060000000001</v>
      </c>
      <c r="W194" s="196">
        <f t="shared" si="53"/>
        <v>20084.11</v>
      </c>
      <c r="X194" s="196"/>
    </row>
    <row r="195" spans="1:24" s="7" customFormat="1" ht="78.75" outlineLevel="1">
      <c r="A195" s="51" t="s">
        <v>99</v>
      </c>
      <c r="B195" s="2" t="s">
        <v>902</v>
      </c>
      <c r="C195" s="2" t="s">
        <v>123</v>
      </c>
      <c r="D195" s="2" t="s">
        <v>48</v>
      </c>
      <c r="E195" s="10" t="s">
        <v>84</v>
      </c>
      <c r="F195" s="21"/>
      <c r="G195" s="196">
        <v>25186.68</v>
      </c>
      <c r="H195" s="223">
        <v>24431.08</v>
      </c>
      <c r="I195" s="223">
        <v>21743.66</v>
      </c>
      <c r="J195" s="223">
        <v>2687.42</v>
      </c>
      <c r="K195" s="196">
        <v>24305.15</v>
      </c>
      <c r="L195" s="196">
        <v>21631.58</v>
      </c>
      <c r="M195" s="196">
        <v>2673.57</v>
      </c>
      <c r="N195" s="196">
        <v>25186.68</v>
      </c>
      <c r="O195" s="196">
        <v>24179.21</v>
      </c>
      <c r="P195" s="196">
        <v>21519.489999999998</v>
      </c>
      <c r="Q195" s="196">
        <v>2659.72</v>
      </c>
      <c r="R195" s="196">
        <v>24179.21</v>
      </c>
      <c r="S195" s="196">
        <v>24179.21</v>
      </c>
      <c r="T195" s="196">
        <v>21519.489999999998</v>
      </c>
      <c r="U195" s="196">
        <v>2659.72</v>
      </c>
      <c r="V195" s="224">
        <f t="shared" si="52"/>
        <v>24179.21</v>
      </c>
      <c r="W195" s="196">
        <f t="shared" si="53"/>
        <v>24431.08</v>
      </c>
      <c r="X195" s="196"/>
    </row>
    <row r="196" spans="1:24" s="7" customFormat="1" ht="78.75" outlineLevel="1">
      <c r="A196" s="51" t="s">
        <v>100</v>
      </c>
      <c r="B196" s="2" t="s">
        <v>903</v>
      </c>
      <c r="C196" s="2" t="s">
        <v>124</v>
      </c>
      <c r="D196" s="2" t="s">
        <v>48</v>
      </c>
      <c r="E196" s="10" t="s">
        <v>84</v>
      </c>
      <c r="F196" s="21"/>
      <c r="G196" s="231">
        <v>6843.03</v>
      </c>
      <c r="H196" s="223">
        <v>6637.74</v>
      </c>
      <c r="I196" s="223">
        <v>5907.59</v>
      </c>
      <c r="J196" s="223">
        <v>730.15</v>
      </c>
      <c r="K196" s="231">
        <v>6603.52</v>
      </c>
      <c r="L196" s="231">
        <v>5877.13</v>
      </c>
      <c r="M196" s="231">
        <v>726.39</v>
      </c>
      <c r="N196" s="231">
        <v>6843.03</v>
      </c>
      <c r="O196" s="231">
        <v>6569.31</v>
      </c>
      <c r="P196" s="231">
        <v>5846.6900000000005</v>
      </c>
      <c r="Q196" s="231">
        <v>722.62</v>
      </c>
      <c r="R196" s="231">
        <v>6569.31</v>
      </c>
      <c r="S196" s="231">
        <v>6569.31</v>
      </c>
      <c r="T196" s="231">
        <v>5846.6900000000005</v>
      </c>
      <c r="U196" s="231">
        <v>722.62</v>
      </c>
      <c r="V196" s="224">
        <f t="shared" si="52"/>
        <v>6569.31</v>
      </c>
      <c r="W196" s="196">
        <f t="shared" si="53"/>
        <v>6637.74</v>
      </c>
      <c r="X196" s="231"/>
    </row>
    <row r="197" spans="1:24" s="7" customFormat="1" ht="78.75" outlineLevel="1">
      <c r="A197" s="51" t="s">
        <v>101</v>
      </c>
      <c r="B197" s="12" t="s">
        <v>656</v>
      </c>
      <c r="C197" s="12" t="s">
        <v>763</v>
      </c>
      <c r="D197" s="12" t="s">
        <v>48</v>
      </c>
      <c r="E197" s="41"/>
      <c r="F197" s="21"/>
      <c r="G197" s="231">
        <v>23594</v>
      </c>
      <c r="H197" s="223">
        <v>22886.18</v>
      </c>
      <c r="I197" s="223">
        <v>20927.75</v>
      </c>
      <c r="J197" s="223">
        <v>1958.43</v>
      </c>
      <c r="K197" s="231">
        <v>22768.21</v>
      </c>
      <c r="L197" s="231">
        <v>20819.87</v>
      </c>
      <c r="M197" s="231">
        <v>1948.34</v>
      </c>
      <c r="N197" s="231">
        <v>23594</v>
      </c>
      <c r="O197" s="231">
        <v>22650.240000000002</v>
      </c>
      <c r="P197" s="231">
        <v>20712</v>
      </c>
      <c r="Q197" s="231">
        <v>1938.24</v>
      </c>
      <c r="R197" s="231">
        <v>22650.240000000002</v>
      </c>
      <c r="S197" s="231">
        <v>22650.240000000002</v>
      </c>
      <c r="T197" s="231">
        <v>20712</v>
      </c>
      <c r="U197" s="231">
        <v>1938.24</v>
      </c>
      <c r="V197" s="224">
        <f t="shared" si="52"/>
        <v>22650.240000000002</v>
      </c>
      <c r="W197" s="196">
        <f t="shared" si="53"/>
        <v>22886.18</v>
      </c>
      <c r="X197" s="231"/>
    </row>
    <row r="198" spans="1:24" s="7" customFormat="1" ht="94.5" outlineLevel="1">
      <c r="A198" s="51" t="s">
        <v>102</v>
      </c>
      <c r="B198" s="2" t="s">
        <v>60</v>
      </c>
      <c r="C198" s="2" t="s">
        <v>144</v>
      </c>
      <c r="D198" s="2" t="s">
        <v>48</v>
      </c>
      <c r="E198" s="10" t="s">
        <v>84</v>
      </c>
      <c r="F198" s="21"/>
      <c r="G198" s="231">
        <v>22773.599999999999</v>
      </c>
      <c r="H198" s="223">
        <v>22090.39</v>
      </c>
      <c r="I198" s="223">
        <v>19660.45</v>
      </c>
      <c r="J198" s="223">
        <v>2429.94</v>
      </c>
      <c r="K198" s="231">
        <v>21976.52</v>
      </c>
      <c r="L198" s="231">
        <v>19559.099999999999</v>
      </c>
      <c r="M198" s="231">
        <v>2417.42</v>
      </c>
      <c r="N198" s="231">
        <v>22773.599999999999</v>
      </c>
      <c r="O198" s="231">
        <v>21862.66</v>
      </c>
      <c r="P198" s="231">
        <v>19457.77</v>
      </c>
      <c r="Q198" s="231">
        <v>2404.89</v>
      </c>
      <c r="R198" s="231">
        <v>21862.66</v>
      </c>
      <c r="S198" s="231">
        <v>21862.66</v>
      </c>
      <c r="T198" s="231">
        <v>19457.77</v>
      </c>
      <c r="U198" s="231">
        <v>2404.89</v>
      </c>
      <c r="V198" s="224">
        <f t="shared" si="52"/>
        <v>21862.66</v>
      </c>
      <c r="W198" s="196">
        <f t="shared" si="53"/>
        <v>22090.39</v>
      </c>
      <c r="X198" s="231"/>
    </row>
    <row r="199" spans="1:24" s="7" customFormat="1" ht="63" outlineLevel="1">
      <c r="A199" s="51" t="s">
        <v>103</v>
      </c>
      <c r="B199" s="9" t="s">
        <v>149</v>
      </c>
      <c r="C199" s="9" t="s">
        <v>878</v>
      </c>
      <c r="D199" s="9" t="s">
        <v>1201</v>
      </c>
      <c r="E199" s="10" t="s">
        <v>882</v>
      </c>
      <c r="F199" s="21"/>
      <c r="G199" s="196">
        <v>1037.3800000000001</v>
      </c>
      <c r="H199" s="223">
        <v>1006.26</v>
      </c>
      <c r="I199" s="223">
        <v>895.57</v>
      </c>
      <c r="J199" s="223">
        <v>110.69</v>
      </c>
      <c r="K199" s="196">
        <v>1001.07</v>
      </c>
      <c r="L199" s="196">
        <v>890.95</v>
      </c>
      <c r="M199" s="196">
        <v>110.12</v>
      </c>
      <c r="N199" s="196">
        <v>1037.3800000000001</v>
      </c>
      <c r="O199" s="196">
        <v>995.88</v>
      </c>
      <c r="P199" s="196">
        <v>886.33</v>
      </c>
      <c r="Q199" s="196">
        <v>109.55</v>
      </c>
      <c r="R199" s="196">
        <v>995.88</v>
      </c>
      <c r="S199" s="196">
        <v>995.88</v>
      </c>
      <c r="T199" s="196">
        <v>886.33</v>
      </c>
      <c r="U199" s="196">
        <v>109.55</v>
      </c>
      <c r="V199" s="224">
        <f t="shared" si="52"/>
        <v>995.88</v>
      </c>
      <c r="W199" s="196">
        <f t="shared" si="53"/>
        <v>1006.26</v>
      </c>
      <c r="X199" s="196"/>
    </row>
    <row r="200" spans="1:24" s="7" customFormat="1" ht="63" outlineLevel="1">
      <c r="A200" s="51" t="s">
        <v>178</v>
      </c>
      <c r="B200" s="9" t="s">
        <v>845</v>
      </c>
      <c r="C200" s="9" t="s">
        <v>879</v>
      </c>
      <c r="D200" s="9" t="s">
        <v>1201</v>
      </c>
      <c r="E200" s="10" t="s">
        <v>882</v>
      </c>
      <c r="F200" s="21"/>
      <c r="G200" s="196">
        <v>991.9</v>
      </c>
      <c r="H200" s="223">
        <v>962.14</v>
      </c>
      <c r="I200" s="223">
        <v>856.3</v>
      </c>
      <c r="J200" s="223">
        <v>105.84</v>
      </c>
      <c r="K200" s="196">
        <v>957.18</v>
      </c>
      <c r="L200" s="196">
        <v>851.89</v>
      </c>
      <c r="M200" s="196">
        <v>105.29</v>
      </c>
      <c r="N200" s="196">
        <v>991.9</v>
      </c>
      <c r="O200" s="196">
        <v>952.22</v>
      </c>
      <c r="P200" s="196">
        <v>847.48</v>
      </c>
      <c r="Q200" s="196">
        <v>104.74</v>
      </c>
      <c r="R200" s="196">
        <v>952.22</v>
      </c>
      <c r="S200" s="196">
        <v>952.22</v>
      </c>
      <c r="T200" s="196">
        <v>847.48</v>
      </c>
      <c r="U200" s="196">
        <v>104.74</v>
      </c>
      <c r="V200" s="224">
        <f t="shared" si="52"/>
        <v>952.22</v>
      </c>
      <c r="W200" s="196">
        <f t="shared" si="53"/>
        <v>962.14</v>
      </c>
      <c r="X200" s="196"/>
    </row>
    <row r="201" spans="1:24" s="7" customFormat="1" ht="173.25" outlineLevel="1">
      <c r="A201" s="51" t="s">
        <v>179</v>
      </c>
      <c r="B201" s="9" t="s">
        <v>846</v>
      </c>
      <c r="C201" s="9" t="s">
        <v>1298</v>
      </c>
      <c r="D201" s="9" t="s">
        <v>108</v>
      </c>
      <c r="E201" s="10" t="s">
        <v>1299</v>
      </c>
      <c r="F201" s="21"/>
      <c r="G201" s="230">
        <v>471</v>
      </c>
      <c r="H201" s="223">
        <v>456.87</v>
      </c>
      <c r="I201" s="223">
        <v>416.13</v>
      </c>
      <c r="J201" s="223">
        <v>40.74</v>
      </c>
      <c r="K201" s="230">
        <v>454.52</v>
      </c>
      <c r="L201" s="230">
        <v>413.99</v>
      </c>
      <c r="M201" s="230">
        <v>40.53</v>
      </c>
      <c r="N201" s="230">
        <v>471</v>
      </c>
      <c r="O201" s="230">
        <v>452.16</v>
      </c>
      <c r="P201" s="230">
        <v>411.84000000000003</v>
      </c>
      <c r="Q201" s="230">
        <v>40.32</v>
      </c>
      <c r="R201" s="230">
        <v>452.16</v>
      </c>
      <c r="S201" s="230">
        <v>452.16</v>
      </c>
      <c r="T201" s="230">
        <v>411.84000000000003</v>
      </c>
      <c r="U201" s="230">
        <v>40.32</v>
      </c>
      <c r="V201" s="224">
        <f t="shared" si="52"/>
        <v>452.16</v>
      </c>
      <c r="W201" s="196">
        <f t="shared" si="53"/>
        <v>456.87</v>
      </c>
      <c r="X201" s="230"/>
    </row>
    <row r="202" spans="1:24" s="7" customFormat="1" ht="157.5" outlineLevel="1">
      <c r="A202" s="51" t="s">
        <v>181</v>
      </c>
      <c r="B202" s="9" t="s">
        <v>880</v>
      </c>
      <c r="C202" s="9" t="s">
        <v>881</v>
      </c>
      <c r="D202" s="9" t="s">
        <v>108</v>
      </c>
      <c r="E202" s="10" t="s">
        <v>1300</v>
      </c>
      <c r="F202" s="21"/>
      <c r="G202" s="230">
        <v>457</v>
      </c>
      <c r="H202" s="223">
        <v>443.29</v>
      </c>
      <c r="I202" s="223">
        <v>403.52</v>
      </c>
      <c r="J202" s="223">
        <v>39.770000000000003</v>
      </c>
      <c r="K202" s="230">
        <v>441.01</v>
      </c>
      <c r="L202" s="230">
        <v>401.44</v>
      </c>
      <c r="M202" s="230">
        <v>39.57</v>
      </c>
      <c r="N202" s="230">
        <v>457</v>
      </c>
      <c r="O202" s="230">
        <v>438.72</v>
      </c>
      <c r="P202" s="230">
        <v>399.36</v>
      </c>
      <c r="Q202" s="230">
        <v>39.36</v>
      </c>
      <c r="R202" s="230">
        <v>438.72</v>
      </c>
      <c r="S202" s="230">
        <v>438.72</v>
      </c>
      <c r="T202" s="230">
        <v>399.36</v>
      </c>
      <c r="U202" s="230">
        <v>39.36</v>
      </c>
      <c r="V202" s="224">
        <f t="shared" si="52"/>
        <v>438.72</v>
      </c>
      <c r="W202" s="196">
        <f t="shared" si="53"/>
        <v>443.29</v>
      </c>
      <c r="X202" s="230"/>
    </row>
    <row r="203" spans="1:24" s="7" customFormat="1" ht="94.5" outlineLevel="1">
      <c r="A203" s="51" t="s">
        <v>188</v>
      </c>
      <c r="B203" s="9" t="s">
        <v>764</v>
      </c>
      <c r="C203" s="9" t="s">
        <v>1088</v>
      </c>
      <c r="D203" s="9" t="s">
        <v>48</v>
      </c>
      <c r="E203" s="10" t="s">
        <v>951</v>
      </c>
      <c r="F203" s="21"/>
      <c r="G203" s="196">
        <v>17564.259999999998</v>
      </c>
      <c r="H203" s="223">
        <v>17037.330000000002</v>
      </c>
      <c r="I203" s="223">
        <v>15468.78</v>
      </c>
      <c r="J203" s="223">
        <v>1568.55</v>
      </c>
      <c r="K203" s="196">
        <v>16949.509999999998</v>
      </c>
      <c r="L203" s="196">
        <v>15389.05</v>
      </c>
      <c r="M203" s="196">
        <v>1560.46</v>
      </c>
      <c r="N203" s="196">
        <v>17564.259999999998</v>
      </c>
      <c r="O203" s="196">
        <v>16861.689999999999</v>
      </c>
      <c r="P203" s="196">
        <v>15309.309999999998</v>
      </c>
      <c r="Q203" s="196">
        <v>1552.38</v>
      </c>
      <c r="R203" s="196">
        <v>16861.689999999999</v>
      </c>
      <c r="S203" s="196">
        <v>16861.689999999999</v>
      </c>
      <c r="T203" s="196">
        <v>15309.309999999998</v>
      </c>
      <c r="U203" s="196">
        <v>1552.38</v>
      </c>
      <c r="V203" s="224">
        <f t="shared" si="52"/>
        <v>16861.689999999999</v>
      </c>
      <c r="W203" s="196">
        <f t="shared" si="53"/>
        <v>17037.330000000002</v>
      </c>
      <c r="X203" s="196"/>
    </row>
    <row r="204" spans="1:24" s="7" customFormat="1" ht="157.5" outlineLevel="1">
      <c r="A204" s="31" t="s">
        <v>191</v>
      </c>
      <c r="B204" s="5" t="s">
        <v>1304</v>
      </c>
      <c r="C204" s="5" t="s">
        <v>1305</v>
      </c>
      <c r="D204" s="5" t="s">
        <v>62</v>
      </c>
      <c r="E204" s="10"/>
      <c r="F204" s="21"/>
      <c r="G204" s="196"/>
      <c r="H204" s="223"/>
      <c r="I204" s="223"/>
      <c r="J204" s="223"/>
      <c r="K204" s="196"/>
      <c r="L204" s="196"/>
      <c r="M204" s="196"/>
      <c r="N204" s="196"/>
      <c r="O204" s="196"/>
      <c r="P204" s="196"/>
      <c r="Q204" s="196"/>
      <c r="R204" s="196"/>
      <c r="S204" s="196"/>
      <c r="T204" s="196"/>
      <c r="U204" s="196"/>
      <c r="V204" s="196"/>
      <c r="W204" s="224"/>
      <c r="X204" s="196"/>
    </row>
    <row r="205" spans="1:24" s="7" customFormat="1" outlineLevel="1">
      <c r="A205" s="32" t="s">
        <v>923</v>
      </c>
      <c r="B205" s="154" t="s">
        <v>1047</v>
      </c>
      <c r="C205" s="154"/>
      <c r="D205" s="154" t="s">
        <v>62</v>
      </c>
      <c r="E205" s="10" t="s">
        <v>84</v>
      </c>
      <c r="F205" s="21"/>
      <c r="G205" s="196">
        <v>15978</v>
      </c>
      <c r="H205" s="223">
        <v>15498.66</v>
      </c>
      <c r="I205" s="223">
        <v>13219.45</v>
      </c>
      <c r="J205" s="223">
        <v>2279.21</v>
      </c>
      <c r="K205" s="196">
        <v>15418.77</v>
      </c>
      <c r="L205" s="196">
        <v>13151.3</v>
      </c>
      <c r="M205" s="196">
        <v>2267.4699999999998</v>
      </c>
      <c r="N205" s="196">
        <v>15978</v>
      </c>
      <c r="O205" s="196">
        <v>15338.88</v>
      </c>
      <c r="P205" s="196">
        <v>13083.16</v>
      </c>
      <c r="Q205" s="196">
        <v>2255.7199999999998</v>
      </c>
      <c r="R205" s="196">
        <v>15338.88</v>
      </c>
      <c r="S205" s="196">
        <v>15338.88</v>
      </c>
      <c r="T205" s="196">
        <v>13083.16</v>
      </c>
      <c r="U205" s="196">
        <v>2255.7199999999998</v>
      </c>
      <c r="V205" s="224">
        <f t="shared" ref="V205:V214" si="54">MIN(H205,K205,O205,S205)</f>
        <v>15338.88</v>
      </c>
      <c r="W205" s="196">
        <f t="shared" ref="W205:W214" si="55">MAX(H205,K205,O205,S205)</f>
        <v>15498.66</v>
      </c>
      <c r="X205" s="196"/>
    </row>
    <row r="206" spans="1:24" s="7" customFormat="1" outlineLevel="1">
      <c r="A206" s="32" t="s">
        <v>924</v>
      </c>
      <c r="B206" s="4" t="s">
        <v>1303</v>
      </c>
      <c r="C206" s="4"/>
      <c r="D206" s="4" t="s">
        <v>62</v>
      </c>
      <c r="E206" s="10" t="s">
        <v>84</v>
      </c>
      <c r="F206" s="21"/>
      <c r="G206" s="196">
        <v>17828</v>
      </c>
      <c r="H206" s="223">
        <v>17293.16</v>
      </c>
      <c r="I206" s="223">
        <v>15131.51</v>
      </c>
      <c r="J206" s="223">
        <v>2161.65</v>
      </c>
      <c r="K206" s="196">
        <v>17204.02</v>
      </c>
      <c r="L206" s="196">
        <v>15053.52</v>
      </c>
      <c r="M206" s="196">
        <v>2150.5</v>
      </c>
      <c r="N206" s="196">
        <v>17828</v>
      </c>
      <c r="O206" s="196">
        <v>17114.88</v>
      </c>
      <c r="P206" s="196">
        <v>14975.52</v>
      </c>
      <c r="Q206" s="196">
        <v>2139.36</v>
      </c>
      <c r="R206" s="196">
        <v>17114.88</v>
      </c>
      <c r="S206" s="196">
        <v>17114.88</v>
      </c>
      <c r="T206" s="196">
        <v>14975.52</v>
      </c>
      <c r="U206" s="196">
        <v>2139.36</v>
      </c>
      <c r="V206" s="224">
        <f t="shared" si="54"/>
        <v>17114.88</v>
      </c>
      <c r="W206" s="196">
        <f t="shared" si="55"/>
        <v>17293.16</v>
      </c>
      <c r="X206" s="196"/>
    </row>
    <row r="207" spans="1:24" s="7" customFormat="1" outlineLevel="1">
      <c r="A207" s="32" t="s">
        <v>925</v>
      </c>
      <c r="B207" s="4" t="s">
        <v>1184</v>
      </c>
      <c r="C207" s="4"/>
      <c r="D207" s="4" t="s">
        <v>62</v>
      </c>
      <c r="E207" s="10" t="s">
        <v>84</v>
      </c>
      <c r="F207" s="21"/>
      <c r="G207" s="196">
        <v>26840.6</v>
      </c>
      <c r="H207" s="223">
        <v>26035.38</v>
      </c>
      <c r="I207" s="223">
        <v>23431.84</v>
      </c>
      <c r="J207" s="223">
        <v>2603.54</v>
      </c>
      <c r="K207" s="196">
        <v>25901.18</v>
      </c>
      <c r="L207" s="196">
        <v>23311.06</v>
      </c>
      <c r="M207" s="196">
        <v>2590.12</v>
      </c>
      <c r="N207" s="196">
        <v>26840.6</v>
      </c>
      <c r="O207" s="196">
        <v>25766.98</v>
      </c>
      <c r="P207" s="196">
        <v>23190.28</v>
      </c>
      <c r="Q207" s="196">
        <v>2576.6999999999998</v>
      </c>
      <c r="R207" s="196">
        <v>25766.98</v>
      </c>
      <c r="S207" s="196">
        <v>25766.98</v>
      </c>
      <c r="T207" s="196">
        <v>23190.28</v>
      </c>
      <c r="U207" s="196">
        <v>2576.6999999999998</v>
      </c>
      <c r="V207" s="224">
        <f t="shared" si="54"/>
        <v>25766.98</v>
      </c>
      <c r="W207" s="196">
        <f t="shared" si="55"/>
        <v>26035.38</v>
      </c>
      <c r="X207" s="196"/>
    </row>
    <row r="208" spans="1:24" s="7" customFormat="1" outlineLevel="1">
      <c r="A208" s="32" t="s">
        <v>1186</v>
      </c>
      <c r="B208" s="4" t="s">
        <v>1185</v>
      </c>
      <c r="C208" s="4"/>
      <c r="D208" s="4" t="s">
        <v>62</v>
      </c>
      <c r="E208" s="10"/>
      <c r="F208" s="21"/>
      <c r="G208" s="196">
        <v>37716.25</v>
      </c>
      <c r="H208" s="223">
        <v>36584.76</v>
      </c>
      <c r="I208" s="223">
        <v>33953.629999999997</v>
      </c>
      <c r="J208" s="223">
        <v>2631.13</v>
      </c>
      <c r="K208" s="196">
        <v>36396.18</v>
      </c>
      <c r="L208" s="196">
        <v>33778.620000000003</v>
      </c>
      <c r="M208" s="196">
        <v>2617.56</v>
      </c>
      <c r="N208" s="196">
        <v>37716.25</v>
      </c>
      <c r="O208" s="196">
        <v>36207.599999999999</v>
      </c>
      <c r="P208" s="196">
        <v>33603.599999999999</v>
      </c>
      <c r="Q208" s="196">
        <v>2604</v>
      </c>
      <c r="R208" s="196">
        <v>36207.599999999999</v>
      </c>
      <c r="S208" s="196">
        <v>36207.599999999999</v>
      </c>
      <c r="T208" s="196">
        <v>33603.599999999999</v>
      </c>
      <c r="U208" s="196">
        <v>2604</v>
      </c>
      <c r="V208" s="224">
        <f t="shared" si="54"/>
        <v>36207.599999999999</v>
      </c>
      <c r="W208" s="196">
        <f t="shared" si="55"/>
        <v>36584.76</v>
      </c>
      <c r="X208" s="196"/>
    </row>
    <row r="209" spans="1:24" s="7" customFormat="1" ht="126" outlineLevel="1">
      <c r="A209" s="32" t="s">
        <v>196</v>
      </c>
      <c r="B209" s="2" t="s">
        <v>847</v>
      </c>
      <c r="C209" s="2" t="s">
        <v>1106</v>
      </c>
      <c r="D209" s="2" t="s">
        <v>62</v>
      </c>
      <c r="E209" s="10"/>
      <c r="F209" s="21"/>
      <c r="G209" s="196">
        <v>14397.75</v>
      </c>
      <c r="H209" s="223">
        <v>13965.82</v>
      </c>
      <c r="I209" s="223">
        <v>11912.02</v>
      </c>
      <c r="J209" s="223">
        <v>2053.8000000000002</v>
      </c>
      <c r="K209" s="196">
        <v>13893.83</v>
      </c>
      <c r="L209" s="196">
        <v>11850.62</v>
      </c>
      <c r="M209" s="196">
        <v>2043.21</v>
      </c>
      <c r="N209" s="196">
        <v>14397.75</v>
      </c>
      <c r="O209" s="196">
        <v>13821.84</v>
      </c>
      <c r="P209" s="196">
        <v>11789.220000000001</v>
      </c>
      <c r="Q209" s="196">
        <v>2032.62</v>
      </c>
      <c r="R209" s="196">
        <v>13821.84</v>
      </c>
      <c r="S209" s="196">
        <v>13821.84</v>
      </c>
      <c r="T209" s="196">
        <v>11789.220000000001</v>
      </c>
      <c r="U209" s="196">
        <v>2032.62</v>
      </c>
      <c r="V209" s="224">
        <f t="shared" si="54"/>
        <v>13821.84</v>
      </c>
      <c r="W209" s="196">
        <f t="shared" si="55"/>
        <v>13965.82</v>
      </c>
      <c r="X209" s="196"/>
    </row>
    <row r="210" spans="1:24" s="7" customFormat="1" ht="31.5" outlineLevel="1">
      <c r="A210" s="32" t="s">
        <v>205</v>
      </c>
      <c r="B210" s="2" t="s">
        <v>53</v>
      </c>
      <c r="C210" s="2" t="s">
        <v>21</v>
      </c>
      <c r="D210" s="2" t="s">
        <v>2</v>
      </c>
      <c r="E210" s="10" t="s">
        <v>84</v>
      </c>
      <c r="F210" s="21"/>
      <c r="G210" s="196">
        <v>39171.919999999998</v>
      </c>
      <c r="H210" s="223">
        <v>37996.76</v>
      </c>
      <c r="I210" s="223">
        <v>0</v>
      </c>
      <c r="J210" s="223">
        <v>37996.76</v>
      </c>
      <c r="K210" s="196">
        <v>37800.9</v>
      </c>
      <c r="L210" s="196">
        <v>0</v>
      </c>
      <c r="M210" s="196">
        <v>37800.9</v>
      </c>
      <c r="N210" s="196">
        <v>39171.919999999998</v>
      </c>
      <c r="O210" s="196">
        <v>37605.040000000001</v>
      </c>
      <c r="P210" s="196">
        <v>0</v>
      </c>
      <c r="Q210" s="196">
        <v>37605.040000000001</v>
      </c>
      <c r="R210" s="196">
        <v>37605.040000000001</v>
      </c>
      <c r="S210" s="196">
        <v>37605.040000000001</v>
      </c>
      <c r="T210" s="196">
        <v>0</v>
      </c>
      <c r="U210" s="196">
        <v>37605.040000000001</v>
      </c>
      <c r="V210" s="224">
        <f t="shared" si="54"/>
        <v>37605.040000000001</v>
      </c>
      <c r="W210" s="196">
        <f t="shared" si="55"/>
        <v>37996.76</v>
      </c>
      <c r="X210" s="196"/>
    </row>
    <row r="211" spans="1:24" s="7" customFormat="1" ht="78.75" customHeight="1">
      <c r="A211" s="32" t="s">
        <v>766</v>
      </c>
      <c r="B211" s="2" t="s">
        <v>1636</v>
      </c>
      <c r="C211" s="2" t="s">
        <v>1637</v>
      </c>
      <c r="D211" s="2" t="s">
        <v>48</v>
      </c>
      <c r="E211" s="10" t="s">
        <v>1638</v>
      </c>
      <c r="F211" s="21"/>
      <c r="G211" s="196">
        <v>15837.43</v>
      </c>
      <c r="H211" s="223">
        <v>15362.31</v>
      </c>
      <c r="I211" s="223">
        <v>13057.96</v>
      </c>
      <c r="J211" s="223">
        <v>2304.35</v>
      </c>
      <c r="K211" s="196">
        <v>15283.12</v>
      </c>
      <c r="L211" s="196">
        <v>12990.65</v>
      </c>
      <c r="M211" s="196">
        <v>2292.4699999999998</v>
      </c>
      <c r="N211" s="196">
        <v>15837.43</v>
      </c>
      <c r="O211" s="196">
        <v>15203.93</v>
      </c>
      <c r="P211" s="196">
        <v>12923.34</v>
      </c>
      <c r="Q211" s="196">
        <v>2280.59</v>
      </c>
      <c r="R211" s="196">
        <v>15203.93</v>
      </c>
      <c r="S211" s="196">
        <v>15203.93</v>
      </c>
      <c r="T211" s="196">
        <v>12923.34</v>
      </c>
      <c r="U211" s="196">
        <v>2280.59</v>
      </c>
      <c r="V211" s="224">
        <f t="shared" si="54"/>
        <v>15203.93</v>
      </c>
      <c r="W211" s="196">
        <f t="shared" si="55"/>
        <v>15362.31</v>
      </c>
      <c r="X211" s="196"/>
    </row>
    <row r="212" spans="1:24" s="7" customFormat="1" ht="157.5" outlineLevel="1">
      <c r="A212" s="32" t="s">
        <v>767</v>
      </c>
      <c r="B212" s="2" t="s">
        <v>1639</v>
      </c>
      <c r="C212" s="2" t="s">
        <v>1640</v>
      </c>
      <c r="D212" s="2" t="s">
        <v>1641</v>
      </c>
      <c r="E212" s="10" t="s">
        <v>1642</v>
      </c>
      <c r="F212" s="21"/>
      <c r="G212" s="196">
        <v>21260</v>
      </c>
      <c r="H212" s="223">
        <v>20622.2</v>
      </c>
      <c r="I212" s="223">
        <v>18723.91</v>
      </c>
      <c r="J212" s="223">
        <v>1898.29</v>
      </c>
      <c r="K212" s="196">
        <v>20515.900000000001</v>
      </c>
      <c r="L212" s="196">
        <v>18627.39</v>
      </c>
      <c r="M212" s="196">
        <v>1888.51</v>
      </c>
      <c r="N212" s="196">
        <v>21260</v>
      </c>
      <c r="O212" s="196">
        <v>20409.599999999999</v>
      </c>
      <c r="P212" s="196">
        <v>18530.879999999997</v>
      </c>
      <c r="Q212" s="196">
        <v>1878.72</v>
      </c>
      <c r="R212" s="196">
        <v>20409.599999999999</v>
      </c>
      <c r="S212" s="196">
        <v>20409.599999999999</v>
      </c>
      <c r="T212" s="196">
        <v>18530.879999999997</v>
      </c>
      <c r="U212" s="196">
        <v>1878.72</v>
      </c>
      <c r="V212" s="224">
        <f t="shared" si="54"/>
        <v>20409.599999999999</v>
      </c>
      <c r="W212" s="196">
        <f t="shared" si="55"/>
        <v>20622.2</v>
      </c>
      <c r="X212" s="196"/>
    </row>
    <row r="213" spans="1:24" s="7" customFormat="1" ht="63" outlineLevel="1">
      <c r="A213" s="32" t="s">
        <v>768</v>
      </c>
      <c r="B213" s="2" t="s">
        <v>1217</v>
      </c>
      <c r="C213" s="2" t="s">
        <v>1643</v>
      </c>
      <c r="D213" s="2" t="s">
        <v>48</v>
      </c>
      <c r="E213" s="10" t="s">
        <v>1644</v>
      </c>
      <c r="F213" s="21"/>
      <c r="G213" s="196">
        <v>2281.0100000000002</v>
      </c>
      <c r="H213" s="223">
        <v>2212.58</v>
      </c>
      <c r="I213" s="223">
        <v>1969.2</v>
      </c>
      <c r="J213" s="223">
        <v>243.38</v>
      </c>
      <c r="K213" s="196">
        <v>2201.17</v>
      </c>
      <c r="L213" s="196">
        <v>1959.04</v>
      </c>
      <c r="M213" s="196">
        <v>242.13</v>
      </c>
      <c r="N213" s="196">
        <v>2281.0100000000002</v>
      </c>
      <c r="O213" s="196">
        <v>2189.77</v>
      </c>
      <c r="P213" s="196">
        <v>1948.9</v>
      </c>
      <c r="Q213" s="196">
        <v>240.87</v>
      </c>
      <c r="R213" s="196">
        <v>2189.77</v>
      </c>
      <c r="S213" s="196">
        <v>2189.77</v>
      </c>
      <c r="T213" s="196">
        <v>1948.9</v>
      </c>
      <c r="U213" s="196">
        <v>240.87</v>
      </c>
      <c r="V213" s="224">
        <f t="shared" si="54"/>
        <v>2189.77</v>
      </c>
      <c r="W213" s="196">
        <f t="shared" si="55"/>
        <v>2212.58</v>
      </c>
      <c r="X213" s="196"/>
    </row>
    <row r="214" spans="1:24" s="7" customFormat="1" ht="110.25" outlineLevel="1">
      <c r="A214" s="32" t="s">
        <v>842</v>
      </c>
      <c r="B214" s="2" t="s">
        <v>1645</v>
      </c>
      <c r="C214" s="2" t="s">
        <v>1646</v>
      </c>
      <c r="D214" s="2" t="s">
        <v>1647</v>
      </c>
      <c r="E214" s="10" t="s">
        <v>84</v>
      </c>
      <c r="F214" s="21"/>
      <c r="G214" s="196">
        <v>3413.58</v>
      </c>
      <c r="H214" s="223">
        <v>3311.17</v>
      </c>
      <c r="I214" s="223">
        <v>2946.94</v>
      </c>
      <c r="J214" s="223">
        <v>364.23</v>
      </c>
      <c r="K214" s="196">
        <v>3294.1</v>
      </c>
      <c r="L214" s="196">
        <v>2931.75</v>
      </c>
      <c r="M214" s="196">
        <v>362.35</v>
      </c>
      <c r="N214" s="196">
        <v>3413.58</v>
      </c>
      <c r="O214" s="196">
        <v>3277.04</v>
      </c>
      <c r="P214" s="196">
        <v>2916.56</v>
      </c>
      <c r="Q214" s="196">
        <v>360.48</v>
      </c>
      <c r="R214" s="196">
        <v>3277.04</v>
      </c>
      <c r="S214" s="196">
        <v>3277.04</v>
      </c>
      <c r="T214" s="196">
        <v>2916.56</v>
      </c>
      <c r="U214" s="196">
        <v>360.48</v>
      </c>
      <c r="V214" s="224">
        <f t="shared" si="54"/>
        <v>3277.04</v>
      </c>
      <c r="W214" s="196">
        <f t="shared" si="55"/>
        <v>3311.17</v>
      </c>
      <c r="X214" s="196"/>
    </row>
    <row r="215" spans="1:24" s="7" customFormat="1" ht="47.25" outlineLevel="1">
      <c r="A215" s="32" t="s">
        <v>855</v>
      </c>
      <c r="B215" s="2" t="s">
        <v>61</v>
      </c>
      <c r="C215" s="2" t="s">
        <v>153</v>
      </c>
      <c r="D215" s="2"/>
      <c r="E215" s="10"/>
      <c r="F215" s="21"/>
      <c r="G215" s="196"/>
      <c r="H215" s="223"/>
      <c r="I215" s="223"/>
      <c r="J215" s="223"/>
      <c r="K215" s="196"/>
      <c r="L215" s="196"/>
      <c r="M215" s="196"/>
      <c r="N215" s="196"/>
      <c r="O215" s="196"/>
      <c r="P215" s="196"/>
      <c r="Q215" s="196"/>
      <c r="R215" s="196"/>
      <c r="S215" s="196"/>
      <c r="T215" s="196"/>
      <c r="U215" s="196"/>
      <c r="V215" s="196"/>
      <c r="W215" s="224"/>
      <c r="X215" s="196"/>
    </row>
    <row r="216" spans="1:24" s="7" customFormat="1" ht="63" outlineLevel="1">
      <c r="A216" s="32" t="s">
        <v>1229</v>
      </c>
      <c r="B216" s="2" t="s">
        <v>1228</v>
      </c>
      <c r="C216" s="2"/>
      <c r="D216" s="2" t="s">
        <v>3</v>
      </c>
      <c r="E216" s="10" t="s">
        <v>952</v>
      </c>
      <c r="F216" s="21"/>
      <c r="G216" s="196">
        <v>5255.45</v>
      </c>
      <c r="H216" s="223">
        <v>5097.79</v>
      </c>
      <c r="I216" s="223">
        <v>4438.08</v>
      </c>
      <c r="J216" s="223">
        <v>659.71</v>
      </c>
      <c r="K216" s="196">
        <v>5071.51</v>
      </c>
      <c r="L216" s="196">
        <v>4415.2</v>
      </c>
      <c r="M216" s="196">
        <v>656.31</v>
      </c>
      <c r="N216" s="196">
        <v>5255.45</v>
      </c>
      <c r="O216" s="196">
        <v>5045.2299999999996</v>
      </c>
      <c r="P216" s="196">
        <v>4392.32</v>
      </c>
      <c r="Q216" s="196">
        <v>652.91</v>
      </c>
      <c r="R216" s="196">
        <v>5045.2299999999996</v>
      </c>
      <c r="S216" s="196">
        <v>5045.2299999999996</v>
      </c>
      <c r="T216" s="196">
        <v>4392.32</v>
      </c>
      <c r="U216" s="196">
        <v>652.91</v>
      </c>
      <c r="V216" s="224">
        <f t="shared" ref="V216:V223" si="56">MIN(H216,K216,O216,S216)</f>
        <v>5045.2299999999996</v>
      </c>
      <c r="W216" s="196">
        <f t="shared" ref="W216:W223" si="57">MAX(H216,K216,O216,S216)</f>
        <v>5097.79</v>
      </c>
      <c r="X216" s="196"/>
    </row>
    <row r="217" spans="1:24" s="7" customFormat="1" ht="63" outlineLevel="1">
      <c r="A217" s="32" t="s">
        <v>1230</v>
      </c>
      <c r="B217" s="2" t="s">
        <v>121</v>
      </c>
      <c r="C217" s="2"/>
      <c r="D217" s="2" t="s">
        <v>3</v>
      </c>
      <c r="E217" s="10" t="s">
        <v>952</v>
      </c>
      <c r="F217" s="21"/>
      <c r="G217" s="196">
        <v>11520</v>
      </c>
      <c r="H217" s="223">
        <v>11174.4</v>
      </c>
      <c r="I217" s="223">
        <v>9945.2199999999993</v>
      </c>
      <c r="J217" s="223">
        <v>1229.18</v>
      </c>
      <c r="K217" s="196">
        <v>11116.8</v>
      </c>
      <c r="L217" s="196">
        <v>9893.9500000000007</v>
      </c>
      <c r="M217" s="196">
        <v>1222.8499999999999</v>
      </c>
      <c r="N217" s="196">
        <v>11520</v>
      </c>
      <c r="O217" s="196">
        <v>11059.2</v>
      </c>
      <c r="P217" s="196">
        <v>9842.69</v>
      </c>
      <c r="Q217" s="196">
        <v>1216.51</v>
      </c>
      <c r="R217" s="196">
        <v>11059.2</v>
      </c>
      <c r="S217" s="196">
        <v>11059.2</v>
      </c>
      <c r="T217" s="196">
        <v>9842.69</v>
      </c>
      <c r="U217" s="196">
        <v>1216.51</v>
      </c>
      <c r="V217" s="224">
        <f t="shared" si="56"/>
        <v>11059.2</v>
      </c>
      <c r="W217" s="196">
        <f t="shared" si="57"/>
        <v>11174.4</v>
      </c>
      <c r="X217" s="196"/>
    </row>
    <row r="218" spans="1:24" s="7" customFormat="1" ht="173.25" outlineLevel="1">
      <c r="A218" s="32" t="s">
        <v>856</v>
      </c>
      <c r="B218" s="25" t="s">
        <v>396</v>
      </c>
      <c r="C218" s="25" t="s">
        <v>1648</v>
      </c>
      <c r="D218" s="25" t="s">
        <v>5</v>
      </c>
      <c r="E218" s="234" t="s">
        <v>84</v>
      </c>
      <c r="F218" s="21"/>
      <c r="G218" s="196">
        <v>22769.360000000001</v>
      </c>
      <c r="H218" s="223">
        <v>22086.28</v>
      </c>
      <c r="I218" s="223">
        <v>19435.93</v>
      </c>
      <c r="J218" s="223">
        <v>2650.35</v>
      </c>
      <c r="K218" s="196">
        <v>21972.43</v>
      </c>
      <c r="L218" s="196">
        <v>19335.740000000002</v>
      </c>
      <c r="M218" s="196">
        <v>2636.69</v>
      </c>
      <c r="N218" s="196">
        <v>22769.360000000001</v>
      </c>
      <c r="O218" s="196">
        <v>21858.59</v>
      </c>
      <c r="P218" s="196">
        <v>19235.560000000001</v>
      </c>
      <c r="Q218" s="196">
        <v>2623.03</v>
      </c>
      <c r="R218" s="196">
        <v>21858.59</v>
      </c>
      <c r="S218" s="196">
        <v>21858.59</v>
      </c>
      <c r="T218" s="196">
        <v>19235.560000000001</v>
      </c>
      <c r="U218" s="196">
        <v>2623.03</v>
      </c>
      <c r="V218" s="224">
        <f t="shared" si="56"/>
        <v>21858.59</v>
      </c>
      <c r="W218" s="196">
        <f t="shared" si="57"/>
        <v>22086.28</v>
      </c>
      <c r="X218" s="196"/>
    </row>
    <row r="219" spans="1:24" s="7" customFormat="1" ht="157.5" outlineLevel="1">
      <c r="A219" s="32" t="s">
        <v>857</v>
      </c>
      <c r="B219" s="46" t="s">
        <v>895</v>
      </c>
      <c r="C219" s="46" t="s">
        <v>1649</v>
      </c>
      <c r="D219" s="46" t="s">
        <v>5</v>
      </c>
      <c r="E219" s="234"/>
      <c r="F219" s="21"/>
      <c r="G219" s="196">
        <v>149496.38</v>
      </c>
      <c r="H219" s="223">
        <v>145011.49</v>
      </c>
      <c r="I219" s="223">
        <v>121809.65</v>
      </c>
      <c r="J219" s="223">
        <v>23201.84</v>
      </c>
      <c r="K219" s="196">
        <v>144264.01</v>
      </c>
      <c r="L219" s="196">
        <v>121181.77</v>
      </c>
      <c r="M219" s="196">
        <v>23082.240000000002</v>
      </c>
      <c r="N219" s="196">
        <v>149496.38</v>
      </c>
      <c r="O219" s="196">
        <v>143516.51999999999</v>
      </c>
      <c r="P219" s="196">
        <v>120553.87999999999</v>
      </c>
      <c r="Q219" s="196">
        <v>22962.639999999999</v>
      </c>
      <c r="R219" s="196">
        <v>143516.51999999999</v>
      </c>
      <c r="S219" s="196">
        <v>143516.51999999999</v>
      </c>
      <c r="T219" s="196">
        <v>120553.87999999999</v>
      </c>
      <c r="U219" s="196">
        <v>22962.639999999999</v>
      </c>
      <c r="V219" s="224">
        <f t="shared" si="56"/>
        <v>143516.51999999999</v>
      </c>
      <c r="W219" s="196">
        <f t="shared" si="57"/>
        <v>145011.49</v>
      </c>
      <c r="X219" s="196"/>
    </row>
    <row r="220" spans="1:24" s="7" customFormat="1" ht="141.75" outlineLevel="1">
      <c r="A220" s="32" t="s">
        <v>877</v>
      </c>
      <c r="B220" s="46" t="s">
        <v>894</v>
      </c>
      <c r="C220" s="46" t="s">
        <v>1045</v>
      </c>
      <c r="D220" s="46" t="s">
        <v>5</v>
      </c>
      <c r="E220" s="234"/>
      <c r="F220" s="21"/>
      <c r="G220" s="196">
        <v>149496.38</v>
      </c>
      <c r="H220" s="223">
        <v>145011.49</v>
      </c>
      <c r="I220" s="223">
        <v>121809.65</v>
      </c>
      <c r="J220" s="223">
        <v>23201.84</v>
      </c>
      <c r="K220" s="196">
        <v>144264.01</v>
      </c>
      <c r="L220" s="196">
        <v>121181.77</v>
      </c>
      <c r="M220" s="196">
        <v>23082.240000000002</v>
      </c>
      <c r="N220" s="196">
        <v>149496.38</v>
      </c>
      <c r="O220" s="196">
        <v>143516.51999999999</v>
      </c>
      <c r="P220" s="196">
        <v>120553.87999999999</v>
      </c>
      <c r="Q220" s="196">
        <v>22962.639999999999</v>
      </c>
      <c r="R220" s="196">
        <v>143516.51999999999</v>
      </c>
      <c r="S220" s="196">
        <v>143516.51999999999</v>
      </c>
      <c r="T220" s="196">
        <v>120553.87999999999</v>
      </c>
      <c r="U220" s="196">
        <v>22962.639999999999</v>
      </c>
      <c r="V220" s="224">
        <f t="shared" si="56"/>
        <v>143516.51999999999</v>
      </c>
      <c r="W220" s="196">
        <f t="shared" si="57"/>
        <v>145011.49</v>
      </c>
      <c r="X220" s="196"/>
    </row>
    <row r="221" spans="1:24" s="7" customFormat="1" ht="110.25" outlineLevel="1">
      <c r="A221" s="32" t="s">
        <v>897</v>
      </c>
      <c r="B221" s="46" t="s">
        <v>896</v>
      </c>
      <c r="C221" s="46" t="s">
        <v>1650</v>
      </c>
      <c r="D221" s="46" t="s">
        <v>5</v>
      </c>
      <c r="E221" s="234"/>
      <c r="F221" s="21"/>
      <c r="G221" s="196">
        <v>30147</v>
      </c>
      <c r="H221" s="223">
        <v>29242.59</v>
      </c>
      <c r="I221" s="223">
        <v>26739.99</v>
      </c>
      <c r="J221" s="223">
        <v>2502.6</v>
      </c>
      <c r="K221" s="196">
        <v>29091.86</v>
      </c>
      <c r="L221" s="196">
        <v>26602.16</v>
      </c>
      <c r="M221" s="196">
        <v>2489.6999999999998</v>
      </c>
      <c r="N221" s="196">
        <v>30147</v>
      </c>
      <c r="O221" s="196">
        <v>28941.119999999999</v>
      </c>
      <c r="P221" s="196">
        <v>26464.32</v>
      </c>
      <c r="Q221" s="196">
        <v>2476.8000000000002</v>
      </c>
      <c r="R221" s="196">
        <v>28941.119999999999</v>
      </c>
      <c r="S221" s="196">
        <v>28941.119999999999</v>
      </c>
      <c r="T221" s="196">
        <v>26464.32</v>
      </c>
      <c r="U221" s="196">
        <v>2476.8000000000002</v>
      </c>
      <c r="V221" s="224">
        <f t="shared" si="56"/>
        <v>28941.119999999999</v>
      </c>
      <c r="W221" s="196">
        <f t="shared" si="57"/>
        <v>29242.59</v>
      </c>
      <c r="X221" s="196"/>
    </row>
    <row r="222" spans="1:24" s="7" customFormat="1" ht="173.25" outlineLevel="1">
      <c r="A222" s="32" t="s">
        <v>926</v>
      </c>
      <c r="B222" s="45" t="s">
        <v>843</v>
      </c>
      <c r="C222" s="45" t="s">
        <v>1651</v>
      </c>
      <c r="D222" s="45" t="s">
        <v>4</v>
      </c>
      <c r="E222" s="41" t="s">
        <v>84</v>
      </c>
      <c r="F222" s="21"/>
      <c r="G222" s="196">
        <v>204020.44</v>
      </c>
      <c r="H222" s="223">
        <v>197899.83</v>
      </c>
      <c r="I222" s="223">
        <v>162277.85999999999</v>
      </c>
      <c r="J222" s="223">
        <v>35621.97</v>
      </c>
      <c r="K222" s="196">
        <v>196879.72</v>
      </c>
      <c r="L222" s="196">
        <v>161441.37</v>
      </c>
      <c r="M222" s="196">
        <v>35438.35</v>
      </c>
      <c r="N222" s="196">
        <v>204020.44</v>
      </c>
      <c r="O222" s="196">
        <v>195859.62</v>
      </c>
      <c r="P222" s="196">
        <v>160604.88999999998</v>
      </c>
      <c r="Q222" s="196">
        <v>35254.730000000003</v>
      </c>
      <c r="R222" s="196">
        <v>195859.62</v>
      </c>
      <c r="S222" s="196">
        <v>195859.62</v>
      </c>
      <c r="T222" s="196">
        <v>160604.88999999998</v>
      </c>
      <c r="U222" s="196">
        <v>35254.730000000003</v>
      </c>
      <c r="V222" s="224">
        <f t="shared" si="56"/>
        <v>195859.62</v>
      </c>
      <c r="W222" s="196">
        <f t="shared" si="57"/>
        <v>197899.83</v>
      </c>
      <c r="X222" s="196"/>
    </row>
    <row r="223" spans="1:24" s="7" customFormat="1" ht="47.25" outlineLevel="1">
      <c r="A223" s="32" t="s">
        <v>1218</v>
      </c>
      <c r="B223" s="2" t="s">
        <v>70</v>
      </c>
      <c r="C223" s="2" t="s">
        <v>71</v>
      </c>
      <c r="D223" s="2" t="s">
        <v>67</v>
      </c>
      <c r="E223" s="10" t="s">
        <v>84</v>
      </c>
      <c r="F223" s="21"/>
      <c r="G223" s="196">
        <v>2204.7399999999998</v>
      </c>
      <c r="H223" s="223">
        <v>2138.6</v>
      </c>
      <c r="I223" s="223">
        <v>1903.35</v>
      </c>
      <c r="J223" s="223">
        <v>235.25</v>
      </c>
      <c r="K223" s="196">
        <v>2127.5700000000002</v>
      </c>
      <c r="L223" s="196">
        <v>1893.54</v>
      </c>
      <c r="M223" s="196">
        <v>234.03</v>
      </c>
      <c r="N223" s="196">
        <v>2204.7399999999998</v>
      </c>
      <c r="O223" s="196">
        <v>2116.5500000000002</v>
      </c>
      <c r="P223" s="196">
        <v>1883.7300000000002</v>
      </c>
      <c r="Q223" s="196">
        <v>232.82</v>
      </c>
      <c r="R223" s="196">
        <v>2116.5500000000002</v>
      </c>
      <c r="S223" s="196">
        <v>2116.5500000000002</v>
      </c>
      <c r="T223" s="196">
        <v>1883.7300000000002</v>
      </c>
      <c r="U223" s="196">
        <v>232.82</v>
      </c>
      <c r="V223" s="224">
        <f t="shared" si="56"/>
        <v>2116.5500000000002</v>
      </c>
      <c r="W223" s="196">
        <f t="shared" si="57"/>
        <v>2138.6</v>
      </c>
      <c r="X223" s="196"/>
    </row>
    <row r="224" spans="1:24" s="7" customFormat="1" ht="16.5" outlineLevel="1" thickBot="1">
      <c r="A224" s="904" t="s">
        <v>1652</v>
      </c>
      <c r="B224" s="905"/>
      <c r="C224" s="905"/>
      <c r="D224" s="905"/>
      <c r="E224" s="905"/>
      <c r="F224" s="21"/>
      <c r="G224" s="196"/>
      <c r="H224" s="223"/>
      <c r="I224" s="223"/>
      <c r="J224" s="223"/>
      <c r="K224" s="196"/>
      <c r="L224" s="196"/>
      <c r="M224" s="196"/>
      <c r="N224" s="196"/>
      <c r="O224" s="196"/>
      <c r="P224" s="196"/>
      <c r="Q224" s="196"/>
      <c r="R224" s="196"/>
      <c r="S224" s="196"/>
      <c r="T224" s="196"/>
      <c r="U224" s="196"/>
      <c r="V224" s="196"/>
      <c r="W224" s="224"/>
      <c r="X224" s="196"/>
    </row>
    <row r="225" spans="1:24" s="7" customFormat="1" ht="18.75" outlineLevel="1">
      <c r="A225" s="894" t="s">
        <v>1094</v>
      </c>
      <c r="B225" s="895"/>
      <c r="C225" s="200"/>
      <c r="D225" s="200"/>
      <c r="E225" s="200"/>
      <c r="F225" s="21"/>
      <c r="G225" s="196"/>
      <c r="H225" s="223"/>
      <c r="I225" s="223"/>
      <c r="J225" s="223"/>
      <c r="K225" s="196"/>
      <c r="L225" s="196"/>
      <c r="M225" s="196"/>
      <c r="N225" s="196"/>
      <c r="O225" s="196"/>
      <c r="P225" s="196"/>
      <c r="Q225" s="196"/>
      <c r="R225" s="196"/>
      <c r="S225" s="196"/>
      <c r="T225" s="196"/>
      <c r="U225" s="196"/>
      <c r="V225" s="196"/>
      <c r="W225" s="224"/>
      <c r="X225" s="196"/>
    </row>
    <row r="226" spans="1:24" s="7" customFormat="1" ht="18.75" outlineLevel="1">
      <c r="A226" s="888" t="s">
        <v>638</v>
      </c>
      <c r="B226" s="889"/>
      <c r="C226" s="199"/>
      <c r="D226" s="199"/>
      <c r="E226" s="235"/>
      <c r="F226" s="21"/>
      <c r="G226" s="196"/>
      <c r="H226" s="223"/>
      <c r="I226" s="223"/>
      <c r="J226" s="223"/>
      <c r="K226" s="196"/>
      <c r="L226" s="196"/>
      <c r="M226" s="196"/>
      <c r="N226" s="196"/>
      <c r="O226" s="196"/>
      <c r="P226" s="196"/>
      <c r="Q226" s="196"/>
      <c r="R226" s="196"/>
      <c r="S226" s="196"/>
      <c r="T226" s="196"/>
      <c r="U226" s="196"/>
      <c r="V226" s="196"/>
      <c r="W226" s="224"/>
      <c r="X226" s="196"/>
    </row>
    <row r="227" spans="1:24" s="7" customFormat="1" ht="126" outlineLevel="1">
      <c r="A227" s="18" t="s">
        <v>397</v>
      </c>
      <c r="B227" s="33" t="s">
        <v>1653</v>
      </c>
      <c r="C227" s="33" t="s">
        <v>948</v>
      </c>
      <c r="D227" s="33" t="s">
        <v>67</v>
      </c>
      <c r="E227" s="26" t="s">
        <v>844</v>
      </c>
      <c r="F227" s="21" t="str">
        <f>VLOOKUP(A227,'[3]Калькулятор Индексации '!$A$12:$I$188,9,FALSE)</f>
        <v>Индексация</v>
      </c>
      <c r="G227" s="196">
        <v>100.93</v>
      </c>
      <c r="H227" s="223">
        <v>97.9</v>
      </c>
      <c r="I227" s="223">
        <v>97.9</v>
      </c>
      <c r="J227" s="223">
        <v>0</v>
      </c>
      <c r="K227" s="196">
        <v>97.4</v>
      </c>
      <c r="L227" s="196">
        <v>97.4</v>
      </c>
      <c r="M227" s="196">
        <v>0</v>
      </c>
      <c r="N227" s="196">
        <v>100.93</v>
      </c>
      <c r="O227" s="196">
        <v>96.89</v>
      </c>
      <c r="P227" s="196">
        <v>96.89</v>
      </c>
      <c r="Q227" s="196">
        <v>0</v>
      </c>
      <c r="R227" s="196">
        <v>96.89</v>
      </c>
      <c r="S227" s="196">
        <v>96.89</v>
      </c>
      <c r="T227" s="196">
        <v>96.89</v>
      </c>
      <c r="U227" s="196">
        <v>0</v>
      </c>
      <c r="V227" s="224">
        <f t="shared" ref="V227:V233" si="58">MIN(H227,K227,O227,S227)</f>
        <v>96.89</v>
      </c>
      <c r="W227" s="196">
        <f t="shared" ref="W227:W233" si="59">MAX(H227,K227,O227,S227)</f>
        <v>97.9</v>
      </c>
      <c r="X227" s="196"/>
    </row>
    <row r="228" spans="1:24" s="7" customFormat="1" ht="126" outlineLevel="1">
      <c r="A228" s="18" t="s">
        <v>398</v>
      </c>
      <c r="B228" s="33" t="s">
        <v>1654</v>
      </c>
      <c r="C228" s="33" t="s">
        <v>948</v>
      </c>
      <c r="D228" s="33" t="s">
        <v>67</v>
      </c>
      <c r="E228" s="26" t="s">
        <v>844</v>
      </c>
      <c r="F228" s="21" t="str">
        <f>VLOOKUP(A228,'[3]Калькулятор Индексации '!$A$12:$I$188,9,FALSE)</f>
        <v>Индексация</v>
      </c>
      <c r="G228" s="196">
        <v>185</v>
      </c>
      <c r="H228" s="223">
        <v>179.45</v>
      </c>
      <c r="I228" s="223">
        <v>159.51</v>
      </c>
      <c r="J228" s="223">
        <v>19.940000000000001</v>
      </c>
      <c r="K228" s="196">
        <v>178.53</v>
      </c>
      <c r="L228" s="196">
        <v>158.69</v>
      </c>
      <c r="M228" s="196">
        <v>19.84</v>
      </c>
      <c r="N228" s="196">
        <v>185</v>
      </c>
      <c r="O228" s="196">
        <v>177.6</v>
      </c>
      <c r="P228" s="196">
        <v>157.87</v>
      </c>
      <c r="Q228" s="196">
        <v>19.73</v>
      </c>
      <c r="R228" s="196">
        <v>177.6</v>
      </c>
      <c r="S228" s="196">
        <v>177.6</v>
      </c>
      <c r="T228" s="196">
        <v>157.87</v>
      </c>
      <c r="U228" s="196">
        <v>19.73</v>
      </c>
      <c r="V228" s="224">
        <f t="shared" si="58"/>
        <v>177.6</v>
      </c>
      <c r="W228" s="196">
        <f t="shared" si="59"/>
        <v>179.45</v>
      </c>
      <c r="X228" s="196"/>
    </row>
    <row r="229" spans="1:24" s="7" customFormat="1" ht="78.75" outlineLevel="1">
      <c r="A229" s="18" t="s">
        <v>399</v>
      </c>
      <c r="B229" s="2" t="s">
        <v>657</v>
      </c>
      <c r="C229" s="2" t="s">
        <v>948</v>
      </c>
      <c r="D229" s="2" t="s">
        <v>67</v>
      </c>
      <c r="E229" s="10" t="s">
        <v>785</v>
      </c>
      <c r="F229" s="21" t="str">
        <f>VLOOKUP(A229,'[3]Калькулятор Индексации '!$A$12:$I$188,9,FALSE)</f>
        <v>Индексация</v>
      </c>
      <c r="G229" s="196">
        <v>407.78</v>
      </c>
      <c r="H229" s="223">
        <v>395.55</v>
      </c>
      <c r="I229" s="223">
        <v>352.11</v>
      </c>
      <c r="J229" s="223">
        <v>43.44</v>
      </c>
      <c r="K229" s="196">
        <v>393.51</v>
      </c>
      <c r="L229" s="196">
        <v>350.3</v>
      </c>
      <c r="M229" s="196">
        <v>43.21</v>
      </c>
      <c r="N229" s="196">
        <v>407.78</v>
      </c>
      <c r="O229" s="196">
        <v>391.47</v>
      </c>
      <c r="P229" s="196">
        <v>348.48</v>
      </c>
      <c r="Q229" s="196">
        <v>42.99</v>
      </c>
      <c r="R229" s="196">
        <v>391.47</v>
      </c>
      <c r="S229" s="196">
        <v>391.47</v>
      </c>
      <c r="T229" s="196">
        <v>348.48</v>
      </c>
      <c r="U229" s="196">
        <v>42.99</v>
      </c>
      <c r="V229" s="224">
        <f t="shared" si="58"/>
        <v>391.47</v>
      </c>
      <c r="W229" s="196">
        <f t="shared" si="59"/>
        <v>395.55</v>
      </c>
      <c r="X229" s="196"/>
    </row>
    <row r="230" spans="1:24" s="7" customFormat="1" ht="94.5" outlineLevel="1">
      <c r="A230" s="18" t="s">
        <v>400</v>
      </c>
      <c r="B230" s="33" t="s">
        <v>1081</v>
      </c>
      <c r="C230" s="33" t="s">
        <v>1037</v>
      </c>
      <c r="D230" s="33" t="s">
        <v>67</v>
      </c>
      <c r="E230" s="26" t="s">
        <v>769</v>
      </c>
      <c r="F230" s="21"/>
      <c r="G230" s="196">
        <v>195.08</v>
      </c>
      <c r="H230" s="223">
        <v>189.23</v>
      </c>
      <c r="I230" s="223">
        <v>168.14</v>
      </c>
      <c r="J230" s="223">
        <v>21.09</v>
      </c>
      <c r="K230" s="196">
        <v>188.25</v>
      </c>
      <c r="L230" s="196">
        <v>167.27</v>
      </c>
      <c r="M230" s="196">
        <v>20.98</v>
      </c>
      <c r="N230" s="196">
        <v>195.08</v>
      </c>
      <c r="O230" s="196">
        <v>187.28</v>
      </c>
      <c r="P230" s="196">
        <v>166.41</v>
      </c>
      <c r="Q230" s="196">
        <v>20.87</v>
      </c>
      <c r="R230" s="196">
        <v>187.28</v>
      </c>
      <c r="S230" s="196">
        <v>187.28</v>
      </c>
      <c r="T230" s="196">
        <v>166.41</v>
      </c>
      <c r="U230" s="196">
        <v>20.87</v>
      </c>
      <c r="V230" s="224">
        <f t="shared" si="58"/>
        <v>187.28</v>
      </c>
      <c r="W230" s="196">
        <f t="shared" si="59"/>
        <v>189.23</v>
      </c>
      <c r="X230" s="196"/>
    </row>
    <row r="231" spans="1:24" s="7" customFormat="1" ht="78.75" outlineLevel="1">
      <c r="A231" s="18" t="s">
        <v>401</v>
      </c>
      <c r="B231" s="146" t="s">
        <v>1202</v>
      </c>
      <c r="C231" s="146" t="s">
        <v>1038</v>
      </c>
      <c r="D231" s="146" t="s">
        <v>67</v>
      </c>
      <c r="E231" s="26"/>
      <c r="F231" s="21"/>
      <c r="G231" s="196">
        <v>690.19</v>
      </c>
      <c r="H231" s="223">
        <v>669.48</v>
      </c>
      <c r="I231" s="223">
        <v>607.85</v>
      </c>
      <c r="J231" s="223">
        <v>61.63</v>
      </c>
      <c r="K231" s="196">
        <v>666.03</v>
      </c>
      <c r="L231" s="196">
        <v>604.71</v>
      </c>
      <c r="M231" s="196">
        <v>61.32</v>
      </c>
      <c r="N231" s="196">
        <v>690.19</v>
      </c>
      <c r="O231" s="196">
        <v>662.58</v>
      </c>
      <c r="P231" s="196">
        <v>601.58000000000004</v>
      </c>
      <c r="Q231" s="196">
        <v>61</v>
      </c>
      <c r="R231" s="196">
        <v>662.58</v>
      </c>
      <c r="S231" s="196">
        <v>662.58</v>
      </c>
      <c r="T231" s="196">
        <v>601.58000000000004</v>
      </c>
      <c r="U231" s="196">
        <v>61</v>
      </c>
      <c r="V231" s="224">
        <f t="shared" si="58"/>
        <v>662.58</v>
      </c>
      <c r="W231" s="196">
        <f t="shared" si="59"/>
        <v>669.48</v>
      </c>
      <c r="X231" s="196"/>
    </row>
    <row r="232" spans="1:24" s="7" customFormat="1" ht="110.25" outlineLevel="1">
      <c r="A232" s="18" t="s">
        <v>402</v>
      </c>
      <c r="B232" s="33" t="s">
        <v>1203</v>
      </c>
      <c r="C232" s="33" t="s">
        <v>1655</v>
      </c>
      <c r="D232" s="33" t="s">
        <v>66</v>
      </c>
      <c r="E232" s="26" t="s">
        <v>1187</v>
      </c>
      <c r="F232" s="21"/>
      <c r="G232" s="196">
        <v>637.86</v>
      </c>
      <c r="H232" s="223">
        <v>618.72</v>
      </c>
      <c r="I232" s="223">
        <v>556.85</v>
      </c>
      <c r="J232" s="223">
        <v>61.87</v>
      </c>
      <c r="K232" s="196">
        <v>615.53</v>
      </c>
      <c r="L232" s="196">
        <v>553.98</v>
      </c>
      <c r="M232" s="196">
        <v>61.55</v>
      </c>
      <c r="N232" s="196">
        <v>637.86</v>
      </c>
      <c r="O232" s="196">
        <v>612.35</v>
      </c>
      <c r="P232" s="196">
        <v>551.12</v>
      </c>
      <c r="Q232" s="196">
        <v>61.23</v>
      </c>
      <c r="R232" s="196">
        <v>612.35</v>
      </c>
      <c r="S232" s="196">
        <v>612.35</v>
      </c>
      <c r="T232" s="196">
        <v>551.12</v>
      </c>
      <c r="U232" s="196">
        <v>61.23</v>
      </c>
      <c r="V232" s="224">
        <f t="shared" si="58"/>
        <v>612.35</v>
      </c>
      <c r="W232" s="196">
        <f t="shared" si="59"/>
        <v>618.72</v>
      </c>
      <c r="X232" s="196"/>
    </row>
    <row r="233" spans="1:24" s="7" customFormat="1" ht="141.75" outlineLevel="1">
      <c r="A233" s="18" t="s">
        <v>403</v>
      </c>
      <c r="B233" s="9" t="s">
        <v>315</v>
      </c>
      <c r="C233" s="206" t="s">
        <v>1039</v>
      </c>
      <c r="D233" s="206" t="s">
        <v>493</v>
      </c>
      <c r="E233" s="153" t="s">
        <v>84</v>
      </c>
      <c r="F233" s="21" t="str">
        <f>VLOOKUP(A233,'[3]Калькулятор Индексации '!$A$12:$I$188,9,FALSE)</f>
        <v>Индексация</v>
      </c>
      <c r="G233" s="196">
        <v>784.42</v>
      </c>
      <c r="H233" s="223">
        <v>760.89</v>
      </c>
      <c r="I233" s="223">
        <v>760.89</v>
      </c>
      <c r="J233" s="223">
        <v>0</v>
      </c>
      <c r="K233" s="196">
        <v>756.97</v>
      </c>
      <c r="L233" s="196">
        <v>756.97</v>
      </c>
      <c r="M233" s="196">
        <v>0</v>
      </c>
      <c r="N233" s="196">
        <v>784.42</v>
      </c>
      <c r="O233" s="196">
        <v>753.04</v>
      </c>
      <c r="P233" s="196">
        <v>753.04</v>
      </c>
      <c r="Q233" s="196">
        <v>0</v>
      </c>
      <c r="R233" s="196">
        <v>753.04</v>
      </c>
      <c r="S233" s="196">
        <v>753.04</v>
      </c>
      <c r="T233" s="196">
        <v>753.04</v>
      </c>
      <c r="U233" s="196">
        <v>0</v>
      </c>
      <c r="V233" s="224">
        <f t="shared" si="58"/>
        <v>753.04</v>
      </c>
      <c r="W233" s="196">
        <f t="shared" si="59"/>
        <v>760.89</v>
      </c>
      <c r="X233" s="196"/>
    </row>
    <row r="234" spans="1:24" s="7" customFormat="1" ht="141.75" outlineLevel="1">
      <c r="A234" s="58" t="s">
        <v>404</v>
      </c>
      <c r="B234" s="5" t="s">
        <v>770</v>
      </c>
      <c r="C234" s="5" t="s">
        <v>1656</v>
      </c>
      <c r="D234" s="5"/>
      <c r="E234" s="10"/>
      <c r="F234" s="21"/>
      <c r="G234" s="196"/>
      <c r="H234" s="223"/>
      <c r="I234" s="223"/>
      <c r="J234" s="223"/>
      <c r="K234" s="196"/>
      <c r="L234" s="196"/>
      <c r="M234" s="196"/>
      <c r="N234" s="196"/>
      <c r="O234" s="196"/>
      <c r="P234" s="196"/>
      <c r="Q234" s="196"/>
      <c r="R234" s="196"/>
      <c r="S234" s="196"/>
      <c r="T234" s="196"/>
      <c r="U234" s="196"/>
      <c r="V234" s="196"/>
      <c r="W234" s="224"/>
      <c r="X234" s="196"/>
    </row>
    <row r="235" spans="1:24" s="7" customFormat="1" ht="31.5" outlineLevel="1">
      <c r="A235" s="53" t="s">
        <v>927</v>
      </c>
      <c r="B235" s="4" t="s">
        <v>753</v>
      </c>
      <c r="C235" s="4"/>
      <c r="D235" s="4" t="s">
        <v>67</v>
      </c>
      <c r="E235" s="10" t="s">
        <v>784</v>
      </c>
      <c r="F235" s="21" t="str">
        <f>VLOOKUP(A235,'[3]Калькулятор Индексации '!$A$12:$I$188,9,FALSE)</f>
        <v>Индексация</v>
      </c>
      <c r="G235" s="196">
        <v>148.06</v>
      </c>
      <c r="H235" s="223">
        <v>143.62</v>
      </c>
      <c r="I235" s="223">
        <v>130.4</v>
      </c>
      <c r="J235" s="223">
        <v>13.22</v>
      </c>
      <c r="K235" s="196">
        <v>142.88</v>
      </c>
      <c r="L235" s="196">
        <v>129.72999999999999</v>
      </c>
      <c r="M235" s="196">
        <v>13.15</v>
      </c>
      <c r="N235" s="196">
        <v>148.06</v>
      </c>
      <c r="O235" s="196">
        <v>142.13999999999999</v>
      </c>
      <c r="P235" s="196">
        <v>129.05999999999997</v>
      </c>
      <c r="Q235" s="196">
        <v>13.08</v>
      </c>
      <c r="R235" s="196">
        <v>142.13999999999999</v>
      </c>
      <c r="S235" s="196">
        <v>142.13999999999999</v>
      </c>
      <c r="T235" s="196">
        <v>129.05999999999997</v>
      </c>
      <c r="U235" s="196">
        <v>13.08</v>
      </c>
      <c r="V235" s="224">
        <f t="shared" ref="V235:V255" si="60">MIN(H235,K235,O235,S235)</f>
        <v>142.13999999999999</v>
      </c>
      <c r="W235" s="196">
        <f t="shared" ref="W235:W255" si="61">MAX(H235,K235,O235,S235)</f>
        <v>143.62</v>
      </c>
      <c r="X235" s="196"/>
    </row>
    <row r="236" spans="1:24" s="7" customFormat="1" ht="31.5" outlineLevel="1">
      <c r="A236" s="53" t="s">
        <v>928</v>
      </c>
      <c r="B236" s="4" t="s">
        <v>754</v>
      </c>
      <c r="C236" s="4"/>
      <c r="D236" s="4" t="s">
        <v>67</v>
      </c>
      <c r="E236" s="10" t="s">
        <v>784</v>
      </c>
      <c r="F236" s="21" t="str">
        <f>VLOOKUP(A236,'[3]Калькулятор Индексации '!$A$12:$I$188,9,FALSE)</f>
        <v>Индексация</v>
      </c>
      <c r="G236" s="196">
        <v>148.06</v>
      </c>
      <c r="H236" s="223">
        <v>143.62</v>
      </c>
      <c r="I236" s="223">
        <v>130.4</v>
      </c>
      <c r="J236" s="223">
        <v>13.22</v>
      </c>
      <c r="K236" s="196">
        <v>142.88</v>
      </c>
      <c r="L236" s="196">
        <v>129.72999999999999</v>
      </c>
      <c r="M236" s="196">
        <v>13.15</v>
      </c>
      <c r="N236" s="196">
        <v>148.06</v>
      </c>
      <c r="O236" s="196">
        <v>142.13999999999999</v>
      </c>
      <c r="P236" s="196">
        <v>129.04999999999998</v>
      </c>
      <c r="Q236" s="196">
        <v>13.09</v>
      </c>
      <c r="R236" s="196">
        <v>142.13999999999999</v>
      </c>
      <c r="S236" s="196">
        <v>142.13999999999999</v>
      </c>
      <c r="T236" s="196">
        <v>129.04999999999998</v>
      </c>
      <c r="U236" s="196">
        <v>13.09</v>
      </c>
      <c r="V236" s="224">
        <f t="shared" si="60"/>
        <v>142.13999999999999</v>
      </c>
      <c r="W236" s="196">
        <f t="shared" si="61"/>
        <v>143.62</v>
      </c>
      <c r="X236" s="196"/>
    </row>
    <row r="237" spans="1:24" s="7" customFormat="1" ht="31.5" outlineLevel="1">
      <c r="A237" s="53" t="s">
        <v>929</v>
      </c>
      <c r="B237" s="4" t="s">
        <v>755</v>
      </c>
      <c r="C237" s="4"/>
      <c r="D237" s="4" t="s">
        <v>67</v>
      </c>
      <c r="E237" s="10" t="s">
        <v>784</v>
      </c>
      <c r="F237" s="21" t="str">
        <f>VLOOKUP(A237,'[3]Калькулятор Индексации '!$A$12:$I$188,9,FALSE)</f>
        <v>Индексация</v>
      </c>
      <c r="G237" s="196">
        <v>148.06</v>
      </c>
      <c r="H237" s="223">
        <v>143.62</v>
      </c>
      <c r="I237" s="223">
        <v>130.4</v>
      </c>
      <c r="J237" s="223">
        <v>13.22</v>
      </c>
      <c r="K237" s="196">
        <v>142.88</v>
      </c>
      <c r="L237" s="196">
        <v>129.72</v>
      </c>
      <c r="M237" s="196">
        <v>13.16</v>
      </c>
      <c r="N237" s="196">
        <v>148.06</v>
      </c>
      <c r="O237" s="196">
        <v>142.13999999999999</v>
      </c>
      <c r="P237" s="196">
        <v>129.04999999999998</v>
      </c>
      <c r="Q237" s="196">
        <v>13.09</v>
      </c>
      <c r="R237" s="196">
        <v>142.13999999999999</v>
      </c>
      <c r="S237" s="196">
        <v>142.13999999999999</v>
      </c>
      <c r="T237" s="196">
        <v>129.04999999999998</v>
      </c>
      <c r="U237" s="196">
        <v>13.09</v>
      </c>
      <c r="V237" s="224">
        <f t="shared" si="60"/>
        <v>142.13999999999999</v>
      </c>
      <c r="W237" s="196">
        <f t="shared" si="61"/>
        <v>143.62</v>
      </c>
      <c r="X237" s="196"/>
    </row>
    <row r="238" spans="1:24" s="7" customFormat="1" ht="31.5" outlineLevel="1">
      <c r="A238" s="53" t="s">
        <v>930</v>
      </c>
      <c r="B238" s="4" t="s">
        <v>756</v>
      </c>
      <c r="C238" s="4"/>
      <c r="D238" s="4" t="s">
        <v>67</v>
      </c>
      <c r="E238" s="10" t="s">
        <v>784</v>
      </c>
      <c r="F238" s="21" t="str">
        <f>VLOOKUP(A238,'[3]Калькулятор Индексации '!$A$12:$I$188,9,FALSE)</f>
        <v>Индексация</v>
      </c>
      <c r="G238" s="196">
        <v>148.06</v>
      </c>
      <c r="H238" s="223">
        <v>143.62</v>
      </c>
      <c r="I238" s="223">
        <v>130.4</v>
      </c>
      <c r="J238" s="223">
        <v>13.22</v>
      </c>
      <c r="K238" s="196">
        <v>142.88</v>
      </c>
      <c r="L238" s="196">
        <v>129.72</v>
      </c>
      <c r="M238" s="196">
        <v>13.16</v>
      </c>
      <c r="N238" s="196">
        <v>148.06</v>
      </c>
      <c r="O238" s="196">
        <v>142.13999999999999</v>
      </c>
      <c r="P238" s="196">
        <v>129.04999999999998</v>
      </c>
      <c r="Q238" s="196">
        <v>13.09</v>
      </c>
      <c r="R238" s="196">
        <v>142.13999999999999</v>
      </c>
      <c r="S238" s="196">
        <v>142.13999999999999</v>
      </c>
      <c r="T238" s="196">
        <v>129.04999999999998</v>
      </c>
      <c r="U238" s="196">
        <v>13.09</v>
      </c>
      <c r="V238" s="224">
        <f t="shared" si="60"/>
        <v>142.13999999999999</v>
      </c>
      <c r="W238" s="196">
        <f t="shared" si="61"/>
        <v>143.62</v>
      </c>
      <c r="X238" s="196"/>
    </row>
    <row r="239" spans="1:24" s="7" customFormat="1" ht="31.5" outlineLevel="1">
      <c r="A239" s="53" t="s">
        <v>931</v>
      </c>
      <c r="B239" s="4" t="s">
        <v>757</v>
      </c>
      <c r="C239" s="4"/>
      <c r="D239" s="4" t="s">
        <v>67</v>
      </c>
      <c r="E239" s="10" t="s">
        <v>784</v>
      </c>
      <c r="F239" s="21" t="str">
        <f>VLOOKUP(A239,'[3]Калькулятор Индексации '!$A$12:$I$188,9,FALSE)</f>
        <v>Индексация</v>
      </c>
      <c r="G239" s="196">
        <v>148.06</v>
      </c>
      <c r="H239" s="223">
        <v>143.62</v>
      </c>
      <c r="I239" s="223">
        <v>130.4</v>
      </c>
      <c r="J239" s="223">
        <v>13.22</v>
      </c>
      <c r="K239" s="196">
        <v>142.88</v>
      </c>
      <c r="L239" s="196">
        <v>129.72999999999999</v>
      </c>
      <c r="M239" s="196">
        <v>13.15</v>
      </c>
      <c r="N239" s="196">
        <v>148.06</v>
      </c>
      <c r="O239" s="196">
        <v>142.13999999999999</v>
      </c>
      <c r="P239" s="196">
        <v>129.04999999999998</v>
      </c>
      <c r="Q239" s="196">
        <v>13.09</v>
      </c>
      <c r="R239" s="196">
        <v>142.13999999999999</v>
      </c>
      <c r="S239" s="196">
        <v>142.13999999999999</v>
      </c>
      <c r="T239" s="196">
        <v>129.04999999999998</v>
      </c>
      <c r="U239" s="196">
        <v>13.09</v>
      </c>
      <c r="V239" s="224">
        <f t="shared" si="60"/>
        <v>142.13999999999999</v>
      </c>
      <c r="W239" s="196">
        <f t="shared" si="61"/>
        <v>143.62</v>
      </c>
      <c r="X239" s="196"/>
    </row>
    <row r="240" spans="1:24" s="7" customFormat="1" ht="47.25" outlineLevel="1">
      <c r="A240" s="53" t="s">
        <v>405</v>
      </c>
      <c r="B240" s="66" t="s">
        <v>805</v>
      </c>
      <c r="C240" s="66" t="s">
        <v>1657</v>
      </c>
      <c r="D240" s="66" t="s">
        <v>48</v>
      </c>
      <c r="E240" s="10" t="s">
        <v>784</v>
      </c>
      <c r="F240" s="21"/>
      <c r="G240" s="196">
        <v>113</v>
      </c>
      <c r="H240" s="223">
        <v>109.61</v>
      </c>
      <c r="I240" s="223">
        <v>99.91</v>
      </c>
      <c r="J240" s="223">
        <v>9.6999999999999993</v>
      </c>
      <c r="K240" s="196">
        <v>109.05</v>
      </c>
      <c r="L240" s="196">
        <v>99.4</v>
      </c>
      <c r="M240" s="196">
        <v>9.65</v>
      </c>
      <c r="N240" s="196">
        <v>113</v>
      </c>
      <c r="O240" s="196">
        <v>108.48</v>
      </c>
      <c r="P240" s="196">
        <v>98.88000000000001</v>
      </c>
      <c r="Q240" s="196">
        <v>9.6</v>
      </c>
      <c r="R240" s="196">
        <v>108.48</v>
      </c>
      <c r="S240" s="196">
        <v>108.48</v>
      </c>
      <c r="T240" s="196">
        <v>98.88000000000001</v>
      </c>
      <c r="U240" s="196">
        <v>9.6</v>
      </c>
      <c r="V240" s="224">
        <f t="shared" si="60"/>
        <v>108.48</v>
      </c>
      <c r="W240" s="196">
        <f t="shared" si="61"/>
        <v>109.61</v>
      </c>
      <c r="X240" s="196"/>
    </row>
    <row r="241" spans="1:24" s="7" customFormat="1" ht="78.75" outlineLevel="1">
      <c r="A241" s="53" t="s">
        <v>407</v>
      </c>
      <c r="B241" s="2" t="s">
        <v>773</v>
      </c>
      <c r="C241" s="2" t="s">
        <v>772</v>
      </c>
      <c r="D241" s="2" t="s">
        <v>55</v>
      </c>
      <c r="E241" s="10" t="s">
        <v>784</v>
      </c>
      <c r="F241" s="21"/>
      <c r="G241" s="196">
        <v>294</v>
      </c>
      <c r="H241" s="223">
        <v>285.18</v>
      </c>
      <c r="I241" s="223">
        <v>269.17</v>
      </c>
      <c r="J241" s="223">
        <v>16.010000000000002</v>
      </c>
      <c r="K241" s="196">
        <v>283.70999999999998</v>
      </c>
      <c r="L241" s="196">
        <v>267.79000000000002</v>
      </c>
      <c r="M241" s="196">
        <v>15.92</v>
      </c>
      <c r="N241" s="196">
        <v>294</v>
      </c>
      <c r="O241" s="196">
        <v>282.24</v>
      </c>
      <c r="P241" s="196">
        <v>266.40000000000003</v>
      </c>
      <c r="Q241" s="196">
        <v>15.84</v>
      </c>
      <c r="R241" s="196">
        <v>282.24</v>
      </c>
      <c r="S241" s="196">
        <v>282.24</v>
      </c>
      <c r="T241" s="196">
        <v>266.40000000000003</v>
      </c>
      <c r="U241" s="196">
        <v>15.84</v>
      </c>
      <c r="V241" s="224">
        <f t="shared" si="60"/>
        <v>282.24</v>
      </c>
      <c r="W241" s="196">
        <f t="shared" si="61"/>
        <v>285.18</v>
      </c>
      <c r="X241" s="196"/>
    </row>
    <row r="242" spans="1:24" s="7" customFormat="1" ht="47.25" outlineLevel="1">
      <c r="A242" s="53" t="s">
        <v>408</v>
      </c>
      <c r="B242" s="66" t="s">
        <v>1096</v>
      </c>
      <c r="C242" s="66" t="s">
        <v>761</v>
      </c>
      <c r="D242" s="66" t="s">
        <v>48</v>
      </c>
      <c r="E242" s="10" t="s">
        <v>784</v>
      </c>
      <c r="F242" s="21"/>
      <c r="G242" s="196">
        <v>169.5</v>
      </c>
      <c r="H242" s="223">
        <v>164.42</v>
      </c>
      <c r="I242" s="223">
        <v>149.29</v>
      </c>
      <c r="J242" s="223">
        <v>15.13</v>
      </c>
      <c r="K242" s="196">
        <v>163.57</v>
      </c>
      <c r="L242" s="196">
        <v>148.52000000000001</v>
      </c>
      <c r="M242" s="196">
        <v>15.05</v>
      </c>
      <c r="N242" s="196">
        <v>169.5</v>
      </c>
      <c r="O242" s="196">
        <v>162.72</v>
      </c>
      <c r="P242" s="196">
        <v>147.74</v>
      </c>
      <c r="Q242" s="196">
        <v>14.98</v>
      </c>
      <c r="R242" s="196">
        <v>162.72</v>
      </c>
      <c r="S242" s="196">
        <v>162.72</v>
      </c>
      <c r="T242" s="196">
        <v>147.74</v>
      </c>
      <c r="U242" s="196">
        <v>14.98</v>
      </c>
      <c r="V242" s="224">
        <f t="shared" si="60"/>
        <v>162.72</v>
      </c>
      <c r="W242" s="196">
        <f t="shared" si="61"/>
        <v>164.42</v>
      </c>
      <c r="X242" s="196"/>
    </row>
    <row r="243" spans="1:24" s="7" customFormat="1" ht="63" outlineLevel="1">
      <c r="A243" s="122" t="s">
        <v>409</v>
      </c>
      <c r="B243" s="66" t="s">
        <v>774</v>
      </c>
      <c r="C243" s="66" t="s">
        <v>1188</v>
      </c>
      <c r="D243" s="66" t="s">
        <v>48</v>
      </c>
      <c r="E243" s="10" t="s">
        <v>784</v>
      </c>
      <c r="F243" s="21" t="str">
        <f>VLOOKUP(A243,'[3]Калькулятор Индексации '!$A$12:$I$188,9,FALSE)</f>
        <v>Индексация</v>
      </c>
      <c r="G243" s="196">
        <v>30509</v>
      </c>
      <c r="H243" s="223">
        <v>29593.73</v>
      </c>
      <c r="I243" s="223">
        <v>26869</v>
      </c>
      <c r="J243" s="223">
        <v>2724.73</v>
      </c>
      <c r="K243" s="196">
        <v>29441.19</v>
      </c>
      <c r="L243" s="196">
        <v>26730.5</v>
      </c>
      <c r="M243" s="196">
        <v>2710.69</v>
      </c>
      <c r="N243" s="196">
        <v>30509</v>
      </c>
      <c r="O243" s="196">
        <v>29288.639999999999</v>
      </c>
      <c r="P243" s="196">
        <v>26592</v>
      </c>
      <c r="Q243" s="196">
        <v>2696.64</v>
      </c>
      <c r="R243" s="196">
        <v>29288.639999999999</v>
      </c>
      <c r="S243" s="196">
        <v>29288.639999999999</v>
      </c>
      <c r="T243" s="196">
        <v>26592</v>
      </c>
      <c r="U243" s="196">
        <v>2696.64</v>
      </c>
      <c r="V243" s="224">
        <f t="shared" si="60"/>
        <v>29288.639999999999</v>
      </c>
      <c r="W243" s="196">
        <f t="shared" si="61"/>
        <v>29593.73</v>
      </c>
      <c r="X243" s="196"/>
    </row>
    <row r="244" spans="1:24" s="7" customFormat="1" ht="63" outlineLevel="1">
      <c r="A244" s="122" t="s">
        <v>410</v>
      </c>
      <c r="B244" s="66" t="s">
        <v>775</v>
      </c>
      <c r="C244" s="66" t="s">
        <v>1189</v>
      </c>
      <c r="D244" s="66" t="s">
        <v>48</v>
      </c>
      <c r="E244" s="10" t="s">
        <v>784</v>
      </c>
      <c r="F244" s="21" t="str">
        <f>VLOOKUP(A244,'[3]Калькулятор Индексации '!$A$12:$I$188,9,FALSE)</f>
        <v>Индексация</v>
      </c>
      <c r="G244" s="196">
        <v>34190</v>
      </c>
      <c r="H244" s="223">
        <v>33164.300000000003</v>
      </c>
      <c r="I244" s="223">
        <v>30110.74</v>
      </c>
      <c r="J244" s="223">
        <v>3053.56</v>
      </c>
      <c r="K244" s="196">
        <v>32993.35</v>
      </c>
      <c r="L244" s="196">
        <v>29955.53</v>
      </c>
      <c r="M244" s="196">
        <v>3037.82</v>
      </c>
      <c r="N244" s="196">
        <v>34190</v>
      </c>
      <c r="O244" s="196">
        <v>32822.400000000001</v>
      </c>
      <c r="P244" s="196">
        <v>29800.32</v>
      </c>
      <c r="Q244" s="196">
        <v>3022.08</v>
      </c>
      <c r="R244" s="196">
        <v>32822.400000000001</v>
      </c>
      <c r="S244" s="196">
        <v>32822.400000000001</v>
      </c>
      <c r="T244" s="196">
        <v>29800.32</v>
      </c>
      <c r="U244" s="196">
        <v>3022.08</v>
      </c>
      <c r="V244" s="224">
        <f t="shared" si="60"/>
        <v>32822.400000000001</v>
      </c>
      <c r="W244" s="196">
        <f t="shared" si="61"/>
        <v>33164.300000000003</v>
      </c>
      <c r="X244" s="196"/>
    </row>
    <row r="245" spans="1:24" s="7" customFormat="1" ht="63" outlineLevel="1">
      <c r="A245" s="122" t="s">
        <v>411</v>
      </c>
      <c r="B245" s="66" t="s">
        <v>1097</v>
      </c>
      <c r="C245" s="66" t="s">
        <v>758</v>
      </c>
      <c r="D245" s="66" t="s">
        <v>48</v>
      </c>
      <c r="E245" s="10" t="s">
        <v>784</v>
      </c>
      <c r="F245" s="21" t="str">
        <f>VLOOKUP(A245,'[3]Калькулятор Индексации '!$A$12:$I$188,9,FALSE)</f>
        <v>Индексация</v>
      </c>
      <c r="G245" s="196">
        <v>3228</v>
      </c>
      <c r="H245" s="223">
        <v>3131.16</v>
      </c>
      <c r="I245" s="223">
        <v>2843.07</v>
      </c>
      <c r="J245" s="223">
        <v>288.08999999999997</v>
      </c>
      <c r="K245" s="196">
        <v>3115.02</v>
      </c>
      <c r="L245" s="196">
        <v>2828.41</v>
      </c>
      <c r="M245" s="196">
        <v>286.61</v>
      </c>
      <c r="N245" s="196">
        <v>3228</v>
      </c>
      <c r="O245" s="196">
        <v>3098.88</v>
      </c>
      <c r="P245" s="196">
        <v>2813.76</v>
      </c>
      <c r="Q245" s="196">
        <v>285.12</v>
      </c>
      <c r="R245" s="196">
        <v>3098.88</v>
      </c>
      <c r="S245" s="196">
        <v>3098.88</v>
      </c>
      <c r="T245" s="196">
        <v>2813.76</v>
      </c>
      <c r="U245" s="196">
        <v>285.12</v>
      </c>
      <c r="V245" s="224">
        <f t="shared" si="60"/>
        <v>3098.88</v>
      </c>
      <c r="W245" s="196">
        <f t="shared" si="61"/>
        <v>3131.16</v>
      </c>
      <c r="X245" s="196"/>
    </row>
    <row r="246" spans="1:24" s="7" customFormat="1" ht="63" outlineLevel="1">
      <c r="A246" s="122" t="s">
        <v>412</v>
      </c>
      <c r="B246" s="66" t="s">
        <v>1098</v>
      </c>
      <c r="C246" s="66" t="s">
        <v>758</v>
      </c>
      <c r="D246" s="66" t="s">
        <v>48</v>
      </c>
      <c r="E246" s="10" t="s">
        <v>784</v>
      </c>
      <c r="F246" s="21" t="str">
        <f>VLOOKUP(A246,'[3]Калькулятор Индексации '!$A$12:$I$188,9,FALSE)</f>
        <v>Индексация</v>
      </c>
      <c r="G246" s="196">
        <v>3738</v>
      </c>
      <c r="H246" s="223">
        <v>3625.86</v>
      </c>
      <c r="I246" s="223">
        <v>3292.18</v>
      </c>
      <c r="J246" s="223">
        <v>333.68</v>
      </c>
      <c r="K246" s="196">
        <v>3607.17</v>
      </c>
      <c r="L246" s="196">
        <v>3275.21</v>
      </c>
      <c r="M246" s="196">
        <v>331.96</v>
      </c>
      <c r="N246" s="196">
        <v>3738</v>
      </c>
      <c r="O246" s="196">
        <v>3588.48</v>
      </c>
      <c r="P246" s="196">
        <v>3258.24</v>
      </c>
      <c r="Q246" s="196">
        <v>330.24</v>
      </c>
      <c r="R246" s="196">
        <v>3588.48</v>
      </c>
      <c r="S246" s="196">
        <v>3588.48</v>
      </c>
      <c r="T246" s="196">
        <v>3258.24</v>
      </c>
      <c r="U246" s="196">
        <v>330.24</v>
      </c>
      <c r="V246" s="224">
        <f t="shared" si="60"/>
        <v>3588.48</v>
      </c>
      <c r="W246" s="196">
        <f t="shared" si="61"/>
        <v>3625.86</v>
      </c>
      <c r="X246" s="196"/>
    </row>
    <row r="247" spans="1:24" s="7" customFormat="1" ht="63" outlineLevel="1">
      <c r="A247" s="53" t="s">
        <v>413</v>
      </c>
      <c r="B247" s="2" t="s">
        <v>77</v>
      </c>
      <c r="C247" s="2" t="s">
        <v>849</v>
      </c>
      <c r="D247" s="2" t="s">
        <v>67</v>
      </c>
      <c r="E247" s="10" t="s">
        <v>84</v>
      </c>
      <c r="F247" s="21" t="str">
        <f>VLOOKUP(A247,'[3]Калькулятор Индексации '!$A$12:$I$188,9,FALSE)</f>
        <v>Индексация</v>
      </c>
      <c r="G247" s="196">
        <v>52.09</v>
      </c>
      <c r="H247" s="223">
        <v>50.53</v>
      </c>
      <c r="I247" s="223">
        <v>39.130000000000003</v>
      </c>
      <c r="J247" s="223">
        <v>11.4</v>
      </c>
      <c r="K247" s="196">
        <v>50.27</v>
      </c>
      <c r="L247" s="196">
        <v>38.93</v>
      </c>
      <c r="M247" s="196">
        <v>11.34</v>
      </c>
      <c r="N247" s="196">
        <v>52.09</v>
      </c>
      <c r="O247" s="196">
        <v>50.01</v>
      </c>
      <c r="P247" s="196">
        <v>38.729999999999997</v>
      </c>
      <c r="Q247" s="196">
        <v>11.28</v>
      </c>
      <c r="R247" s="196">
        <v>50.01</v>
      </c>
      <c r="S247" s="196">
        <v>50.01</v>
      </c>
      <c r="T247" s="196">
        <v>38.729999999999997</v>
      </c>
      <c r="U247" s="196">
        <v>11.28</v>
      </c>
      <c r="V247" s="224">
        <f t="shared" si="60"/>
        <v>50.01</v>
      </c>
      <c r="W247" s="196">
        <f t="shared" si="61"/>
        <v>50.53</v>
      </c>
      <c r="X247" s="196"/>
    </row>
    <row r="248" spans="1:24" s="7" customFormat="1" ht="63" outlineLevel="1">
      <c r="A248" s="53" t="s">
        <v>414</v>
      </c>
      <c r="B248" s="2" t="s">
        <v>78</v>
      </c>
      <c r="C248" s="2" t="s">
        <v>849</v>
      </c>
      <c r="D248" s="2" t="s">
        <v>67</v>
      </c>
      <c r="E248" s="10" t="s">
        <v>84</v>
      </c>
      <c r="F248" s="21" t="str">
        <f>VLOOKUP(A248,'[3]Калькулятор Индексации '!$A$12:$I$188,9,FALSE)</f>
        <v>Индексация</v>
      </c>
      <c r="G248" s="196">
        <v>94</v>
      </c>
      <c r="H248" s="223">
        <v>91.18</v>
      </c>
      <c r="I248" s="223">
        <v>82.14</v>
      </c>
      <c r="J248" s="223">
        <v>9.0399999999999991</v>
      </c>
      <c r="K248" s="196">
        <v>90.71</v>
      </c>
      <c r="L248" s="196">
        <v>81.72</v>
      </c>
      <c r="M248" s="196">
        <v>8.99</v>
      </c>
      <c r="N248" s="196">
        <v>94</v>
      </c>
      <c r="O248" s="196">
        <v>90.24</v>
      </c>
      <c r="P248" s="196">
        <v>81.3</v>
      </c>
      <c r="Q248" s="196">
        <v>8.94</v>
      </c>
      <c r="R248" s="196">
        <v>90.24</v>
      </c>
      <c r="S248" s="196">
        <v>90.24</v>
      </c>
      <c r="T248" s="196">
        <v>81.3</v>
      </c>
      <c r="U248" s="196">
        <v>8.94</v>
      </c>
      <c r="V248" s="224">
        <f t="shared" si="60"/>
        <v>90.24</v>
      </c>
      <c r="W248" s="196">
        <f t="shared" si="61"/>
        <v>91.18</v>
      </c>
      <c r="X248" s="196"/>
    </row>
    <row r="249" spans="1:24" s="7" customFormat="1" ht="78.75" outlineLevel="1">
      <c r="A249" s="53" t="s">
        <v>415</v>
      </c>
      <c r="B249" s="2" t="s">
        <v>79</v>
      </c>
      <c r="C249" s="2" t="s">
        <v>850</v>
      </c>
      <c r="D249" s="2" t="s">
        <v>67</v>
      </c>
      <c r="E249" s="10" t="s">
        <v>84</v>
      </c>
      <c r="F249" s="21" t="str">
        <f>VLOOKUP(A249,'[3]Калькулятор Индексации '!$A$12:$I$188,9,FALSE)</f>
        <v>Индексация</v>
      </c>
      <c r="G249" s="196">
        <v>120</v>
      </c>
      <c r="H249" s="223">
        <v>116.4</v>
      </c>
      <c r="I249" s="223">
        <v>109.51</v>
      </c>
      <c r="J249" s="223">
        <v>6.89</v>
      </c>
      <c r="K249" s="196">
        <v>115.8</v>
      </c>
      <c r="L249" s="196">
        <v>108.95</v>
      </c>
      <c r="M249" s="196">
        <v>6.85</v>
      </c>
      <c r="N249" s="196">
        <v>120</v>
      </c>
      <c r="O249" s="196">
        <v>115.2</v>
      </c>
      <c r="P249" s="196">
        <v>108.38</v>
      </c>
      <c r="Q249" s="196">
        <v>6.82</v>
      </c>
      <c r="R249" s="196">
        <v>115.2</v>
      </c>
      <c r="S249" s="196">
        <v>115.2</v>
      </c>
      <c r="T249" s="196">
        <v>108.38</v>
      </c>
      <c r="U249" s="196">
        <v>6.82</v>
      </c>
      <c r="V249" s="224">
        <f t="shared" si="60"/>
        <v>115.2</v>
      </c>
      <c r="W249" s="196">
        <f t="shared" si="61"/>
        <v>116.4</v>
      </c>
      <c r="X249" s="196"/>
    </row>
    <row r="250" spans="1:24" s="7" customFormat="1" ht="63" outlineLevel="1">
      <c r="A250" s="53" t="s">
        <v>416</v>
      </c>
      <c r="B250" s="2" t="s">
        <v>224</v>
      </c>
      <c r="C250" s="2" t="s">
        <v>225</v>
      </c>
      <c r="D250" s="2" t="s">
        <v>67</v>
      </c>
      <c r="E250" s="21" t="s">
        <v>84</v>
      </c>
      <c r="F250" s="21" t="str">
        <f>VLOOKUP(A250,'[3]Калькулятор Индексации '!$A$12:$I$188,9,FALSE)</f>
        <v>Индексация</v>
      </c>
      <c r="G250" s="196">
        <v>866.28</v>
      </c>
      <c r="H250" s="223">
        <v>840.29</v>
      </c>
      <c r="I250" s="223">
        <v>756.26</v>
      </c>
      <c r="J250" s="223">
        <v>84.03</v>
      </c>
      <c r="K250" s="196">
        <v>835.96</v>
      </c>
      <c r="L250" s="196">
        <v>752.36</v>
      </c>
      <c r="M250" s="196">
        <v>83.6</v>
      </c>
      <c r="N250" s="196">
        <v>866.28</v>
      </c>
      <c r="O250" s="196">
        <v>831.63</v>
      </c>
      <c r="P250" s="196">
        <v>748.47</v>
      </c>
      <c r="Q250" s="196">
        <v>83.16</v>
      </c>
      <c r="R250" s="196">
        <v>831.63</v>
      </c>
      <c r="S250" s="196">
        <v>831.63</v>
      </c>
      <c r="T250" s="196">
        <v>748.47</v>
      </c>
      <c r="U250" s="196">
        <v>83.16</v>
      </c>
      <c r="V250" s="224">
        <f t="shared" si="60"/>
        <v>831.63</v>
      </c>
      <c r="W250" s="196">
        <f t="shared" si="61"/>
        <v>840.29</v>
      </c>
      <c r="X250" s="196"/>
    </row>
    <row r="251" spans="1:24" s="7" customFormat="1" ht="78.75" outlineLevel="1">
      <c r="A251" s="53" t="s">
        <v>417</v>
      </c>
      <c r="B251" s="2" t="s">
        <v>81</v>
      </c>
      <c r="C251" s="2" t="s">
        <v>851</v>
      </c>
      <c r="D251" s="2" t="s">
        <v>67</v>
      </c>
      <c r="E251" s="10" t="s">
        <v>84</v>
      </c>
      <c r="F251" s="21" t="str">
        <f>VLOOKUP(A251,'[3]Калькулятор Индексации '!$A$12:$I$188,9,FALSE)</f>
        <v>Индексация</v>
      </c>
      <c r="G251" s="196">
        <v>124.03</v>
      </c>
      <c r="H251" s="223">
        <v>120.31</v>
      </c>
      <c r="I251" s="223">
        <v>108.39</v>
      </c>
      <c r="J251" s="223">
        <v>11.92</v>
      </c>
      <c r="K251" s="196">
        <v>119.69</v>
      </c>
      <c r="L251" s="196">
        <v>107.83</v>
      </c>
      <c r="M251" s="196">
        <v>11.86</v>
      </c>
      <c r="N251" s="196">
        <v>124.03</v>
      </c>
      <c r="O251" s="196">
        <v>119.07</v>
      </c>
      <c r="P251" s="196">
        <v>107.27</v>
      </c>
      <c r="Q251" s="196">
        <v>11.8</v>
      </c>
      <c r="R251" s="196">
        <v>119.07</v>
      </c>
      <c r="S251" s="196">
        <v>119.07</v>
      </c>
      <c r="T251" s="196">
        <v>107.27</v>
      </c>
      <c r="U251" s="196">
        <v>11.8</v>
      </c>
      <c r="V251" s="224">
        <f t="shared" si="60"/>
        <v>119.07</v>
      </c>
      <c r="W251" s="196">
        <f t="shared" si="61"/>
        <v>120.31</v>
      </c>
      <c r="X251" s="196"/>
    </row>
    <row r="252" spans="1:24" s="7" customFormat="1" ht="126" outlineLevel="1">
      <c r="A252" s="53" t="s">
        <v>419</v>
      </c>
      <c r="B252" s="45" t="s">
        <v>56</v>
      </c>
      <c r="C252" s="45" t="s">
        <v>390</v>
      </c>
      <c r="D252" s="45" t="s">
        <v>57</v>
      </c>
      <c r="E252" s="41" t="s">
        <v>632</v>
      </c>
      <c r="F252" s="21" t="str">
        <f>VLOOKUP(A252,'[3]Калькулятор Индексации '!$A$12:$I$188,9,FALSE)</f>
        <v>Индексация</v>
      </c>
      <c r="G252" s="196">
        <v>112.13</v>
      </c>
      <c r="H252" s="223">
        <v>108.77</v>
      </c>
      <c r="I252" s="223">
        <v>108.77</v>
      </c>
      <c r="J252" s="223">
        <v>0</v>
      </c>
      <c r="K252" s="196">
        <v>108.21</v>
      </c>
      <c r="L252" s="196">
        <v>108.21</v>
      </c>
      <c r="M252" s="196">
        <v>0</v>
      </c>
      <c r="N252" s="196">
        <v>112.13</v>
      </c>
      <c r="O252" s="196">
        <v>107.64</v>
      </c>
      <c r="P252" s="196">
        <v>107.64</v>
      </c>
      <c r="Q252" s="196">
        <v>0</v>
      </c>
      <c r="R252" s="196">
        <v>107.64</v>
      </c>
      <c r="S252" s="196">
        <v>107.64</v>
      </c>
      <c r="T252" s="196">
        <v>107.64</v>
      </c>
      <c r="U252" s="196">
        <v>0</v>
      </c>
      <c r="V252" s="224">
        <f t="shared" si="60"/>
        <v>107.64</v>
      </c>
      <c r="W252" s="196">
        <f t="shared" si="61"/>
        <v>108.77</v>
      </c>
      <c r="X252" s="196"/>
    </row>
    <row r="253" spans="1:24" s="7" customFormat="1" ht="126" outlineLevel="1">
      <c r="A253" s="53" t="s">
        <v>421</v>
      </c>
      <c r="B253" s="12" t="s">
        <v>391</v>
      </c>
      <c r="C253" s="12" t="s">
        <v>392</v>
      </c>
      <c r="D253" s="12" t="s">
        <v>57</v>
      </c>
      <c r="E253" s="41" t="s">
        <v>632</v>
      </c>
      <c r="F253" s="21" t="str">
        <f>VLOOKUP(A253,'[3]Калькулятор Индексации '!$A$12:$I$188,9,FALSE)</f>
        <v>Индексация</v>
      </c>
      <c r="G253" s="196">
        <v>144.81</v>
      </c>
      <c r="H253" s="223">
        <v>140.47</v>
      </c>
      <c r="I253" s="223">
        <v>140.47</v>
      </c>
      <c r="J253" s="223">
        <v>0</v>
      </c>
      <c r="K253" s="196">
        <v>139.74</v>
      </c>
      <c r="L253" s="196">
        <v>139.74</v>
      </c>
      <c r="M253" s="196">
        <v>0</v>
      </c>
      <c r="N253" s="196">
        <v>144.81</v>
      </c>
      <c r="O253" s="196">
        <v>139.02000000000001</v>
      </c>
      <c r="P253" s="196">
        <v>139.02000000000001</v>
      </c>
      <c r="Q253" s="196">
        <v>0</v>
      </c>
      <c r="R253" s="196">
        <v>139.02000000000001</v>
      </c>
      <c r="S253" s="196">
        <v>139.02000000000001</v>
      </c>
      <c r="T253" s="196">
        <v>139.02000000000001</v>
      </c>
      <c r="U253" s="196">
        <v>0</v>
      </c>
      <c r="V253" s="224">
        <f t="shared" si="60"/>
        <v>139.02000000000001</v>
      </c>
      <c r="W253" s="196">
        <f t="shared" si="61"/>
        <v>140.47</v>
      </c>
      <c r="X253" s="196"/>
    </row>
    <row r="254" spans="1:24" s="7" customFormat="1" ht="78.75" outlineLevel="1">
      <c r="A254" s="53" t="s">
        <v>423</v>
      </c>
      <c r="B254" s="36" t="s">
        <v>288</v>
      </c>
      <c r="C254" s="36" t="s">
        <v>329</v>
      </c>
      <c r="D254" s="36" t="s">
        <v>1</v>
      </c>
      <c r="E254" s="21" t="s">
        <v>632</v>
      </c>
      <c r="F254" s="21" t="str">
        <f>VLOOKUP(A254,'[3]Калькулятор Индексации '!$A$12:$I$188,9,FALSE)</f>
        <v>Индексация</v>
      </c>
      <c r="G254" s="196">
        <v>830</v>
      </c>
      <c r="H254" s="223">
        <v>805.1</v>
      </c>
      <c r="I254" s="223">
        <v>805.1</v>
      </c>
      <c r="J254" s="223">
        <v>0</v>
      </c>
      <c r="K254" s="196">
        <v>800.95</v>
      </c>
      <c r="L254" s="196">
        <v>800.95</v>
      </c>
      <c r="M254" s="196">
        <v>0</v>
      </c>
      <c r="N254" s="196">
        <v>830</v>
      </c>
      <c r="O254" s="196">
        <v>796.8</v>
      </c>
      <c r="P254" s="196">
        <v>796.8</v>
      </c>
      <c r="Q254" s="196">
        <v>0</v>
      </c>
      <c r="R254" s="196">
        <v>796.8</v>
      </c>
      <c r="S254" s="196">
        <v>796.8</v>
      </c>
      <c r="T254" s="196">
        <v>796.8</v>
      </c>
      <c r="U254" s="196">
        <v>0</v>
      </c>
      <c r="V254" s="224">
        <f t="shared" si="60"/>
        <v>796.8</v>
      </c>
      <c r="W254" s="196">
        <f t="shared" si="61"/>
        <v>805.1</v>
      </c>
      <c r="X254" s="196"/>
    </row>
    <row r="255" spans="1:24" s="7" customFormat="1" ht="141.75" outlineLevel="1">
      <c r="A255" s="201" t="s">
        <v>425</v>
      </c>
      <c r="B255" s="163" t="s">
        <v>54</v>
      </c>
      <c r="C255" s="163" t="s">
        <v>393</v>
      </c>
      <c r="D255" s="163" t="s">
        <v>55</v>
      </c>
      <c r="E255" s="153" t="s">
        <v>538</v>
      </c>
      <c r="F255" s="21"/>
      <c r="G255" s="196">
        <v>227.23</v>
      </c>
      <c r="H255" s="223">
        <v>220.41</v>
      </c>
      <c r="I255" s="223">
        <v>220.41</v>
      </c>
      <c r="J255" s="223">
        <v>0</v>
      </c>
      <c r="K255" s="196">
        <v>219.28</v>
      </c>
      <c r="L255" s="196">
        <v>219.28</v>
      </c>
      <c r="M255" s="196">
        <v>0</v>
      </c>
      <c r="N255" s="196">
        <v>227.23</v>
      </c>
      <c r="O255" s="196">
        <v>218.14</v>
      </c>
      <c r="P255" s="196">
        <v>218.14</v>
      </c>
      <c r="Q255" s="196">
        <v>0</v>
      </c>
      <c r="R255" s="196">
        <v>218.14</v>
      </c>
      <c r="S255" s="196">
        <v>218.14</v>
      </c>
      <c r="T255" s="196">
        <v>218.14</v>
      </c>
      <c r="U255" s="196">
        <v>0</v>
      </c>
      <c r="V255" s="224">
        <f t="shared" si="60"/>
        <v>218.14</v>
      </c>
      <c r="W255" s="196">
        <f t="shared" si="61"/>
        <v>220.41</v>
      </c>
      <c r="X255" s="196"/>
    </row>
    <row r="256" spans="1:24" s="7" customFormat="1" ht="18.75" outlineLevel="1">
      <c r="A256" s="888" t="s">
        <v>655</v>
      </c>
      <c r="B256" s="889"/>
      <c r="C256" s="199"/>
      <c r="D256" s="199"/>
      <c r="E256" s="227"/>
      <c r="F256" s="21"/>
      <c r="G256" s="196"/>
      <c r="H256" s="223"/>
      <c r="I256" s="223"/>
      <c r="J256" s="223"/>
      <c r="K256" s="196"/>
      <c r="L256" s="196"/>
      <c r="M256" s="196"/>
      <c r="N256" s="196"/>
      <c r="O256" s="196"/>
      <c r="P256" s="196"/>
      <c r="Q256" s="196"/>
      <c r="R256" s="196"/>
      <c r="S256" s="196"/>
      <c r="T256" s="196"/>
      <c r="U256" s="196"/>
      <c r="V256" s="196"/>
      <c r="W256" s="224"/>
      <c r="X256" s="196"/>
    </row>
    <row r="257" spans="1:24" s="7" customFormat="1" ht="141.75" outlineLevel="1">
      <c r="A257" s="164" t="s">
        <v>427</v>
      </c>
      <c r="B257" s="165" t="s">
        <v>1658</v>
      </c>
      <c r="C257" s="165" t="s">
        <v>1225</v>
      </c>
      <c r="D257" s="165"/>
      <c r="E257" s="236"/>
      <c r="F257" s="21"/>
      <c r="G257" s="196"/>
      <c r="H257" s="223"/>
      <c r="I257" s="223"/>
      <c r="J257" s="223"/>
      <c r="K257" s="196"/>
      <c r="L257" s="196"/>
      <c r="M257" s="196"/>
      <c r="N257" s="196"/>
      <c r="O257" s="196"/>
      <c r="P257" s="196"/>
      <c r="Q257" s="196"/>
      <c r="R257" s="196"/>
      <c r="S257" s="196"/>
      <c r="T257" s="196"/>
      <c r="U257" s="196"/>
      <c r="V257" s="196"/>
      <c r="W257" s="224"/>
      <c r="X257" s="196"/>
    </row>
    <row r="258" spans="1:24" s="7" customFormat="1" outlineLevel="1">
      <c r="A258" s="18" t="s">
        <v>777</v>
      </c>
      <c r="B258" s="37" t="s">
        <v>658</v>
      </c>
      <c r="C258" s="37"/>
      <c r="D258" s="37" t="s">
        <v>48</v>
      </c>
      <c r="E258" s="26" t="s">
        <v>84</v>
      </c>
      <c r="F258" s="21" t="str">
        <f>VLOOKUP(A258,'[3]Калькулятор Индексации '!$A$12:$I$188,9,FALSE)</f>
        <v>Индексация</v>
      </c>
      <c r="G258" s="196">
        <v>12154.01</v>
      </c>
      <c r="H258" s="223">
        <v>11789.39</v>
      </c>
      <c r="I258" s="223">
        <v>10544.43</v>
      </c>
      <c r="J258" s="223">
        <v>1244.96</v>
      </c>
      <c r="K258" s="196">
        <v>11728.62</v>
      </c>
      <c r="L258" s="196">
        <v>10490.08</v>
      </c>
      <c r="M258" s="196">
        <v>1238.54</v>
      </c>
      <c r="N258" s="196">
        <v>12154.01</v>
      </c>
      <c r="O258" s="196">
        <v>11667.85</v>
      </c>
      <c r="P258" s="196">
        <v>10435.73</v>
      </c>
      <c r="Q258" s="196">
        <v>1232.1199999999999</v>
      </c>
      <c r="R258" s="196">
        <v>11667.85</v>
      </c>
      <c r="S258" s="196">
        <v>11667.85</v>
      </c>
      <c r="T258" s="196">
        <v>10435.73</v>
      </c>
      <c r="U258" s="196">
        <v>1232.1199999999999</v>
      </c>
      <c r="V258" s="224">
        <f t="shared" ref="V258:V267" si="62">MIN(H258,K258,O258,S258)</f>
        <v>11667.85</v>
      </c>
      <c r="W258" s="196">
        <f t="shared" ref="W258:W267" si="63">MAX(H258,K258,O258,S258)</f>
        <v>11789.39</v>
      </c>
      <c r="X258" s="196"/>
    </row>
    <row r="259" spans="1:24" s="7" customFormat="1" outlineLevel="1">
      <c r="A259" s="18" t="s">
        <v>778</v>
      </c>
      <c r="B259" s="37" t="s">
        <v>26</v>
      </c>
      <c r="C259" s="37"/>
      <c r="D259" s="37" t="s">
        <v>48</v>
      </c>
      <c r="E259" s="26" t="s">
        <v>84</v>
      </c>
      <c r="F259" s="21" t="str">
        <f>VLOOKUP(A259,'[3]Калькулятор Индексации '!$A$12:$I$188,9,FALSE)</f>
        <v>Индексация</v>
      </c>
      <c r="G259" s="196">
        <v>12154.01</v>
      </c>
      <c r="H259" s="223">
        <v>11789.39</v>
      </c>
      <c r="I259" s="223">
        <v>10898.13</v>
      </c>
      <c r="J259" s="223">
        <v>891.26</v>
      </c>
      <c r="K259" s="196">
        <v>11728.62</v>
      </c>
      <c r="L259" s="196">
        <v>10841.96</v>
      </c>
      <c r="M259" s="196">
        <v>886.66</v>
      </c>
      <c r="N259" s="196">
        <v>12154.01</v>
      </c>
      <c r="O259" s="196">
        <v>11667.85</v>
      </c>
      <c r="P259" s="196">
        <v>10785.78</v>
      </c>
      <c r="Q259" s="196">
        <v>882.07</v>
      </c>
      <c r="R259" s="196">
        <v>11667.85</v>
      </c>
      <c r="S259" s="196">
        <v>11667.85</v>
      </c>
      <c r="T259" s="196">
        <v>10785.78</v>
      </c>
      <c r="U259" s="196">
        <v>882.07</v>
      </c>
      <c r="V259" s="224">
        <f t="shared" si="62"/>
        <v>11667.85</v>
      </c>
      <c r="W259" s="196">
        <f t="shared" si="63"/>
        <v>11789.39</v>
      </c>
      <c r="X259" s="196"/>
    </row>
    <row r="260" spans="1:24" s="7" customFormat="1" outlineLevel="1">
      <c r="A260" s="18" t="s">
        <v>779</v>
      </c>
      <c r="B260" s="37" t="s">
        <v>27</v>
      </c>
      <c r="C260" s="37"/>
      <c r="D260" s="37" t="s">
        <v>48</v>
      </c>
      <c r="E260" s="26" t="s">
        <v>84</v>
      </c>
      <c r="F260" s="21" t="str">
        <f>VLOOKUP(A260,'[3]Калькулятор Индексации '!$A$12:$I$188,9,FALSE)</f>
        <v>Индексация</v>
      </c>
      <c r="G260" s="196">
        <v>19781.82</v>
      </c>
      <c r="H260" s="223">
        <v>19188.37</v>
      </c>
      <c r="I260" s="223">
        <v>17981.52</v>
      </c>
      <c r="J260" s="223">
        <v>1206.8499999999999</v>
      </c>
      <c r="K260" s="196">
        <v>19089.46</v>
      </c>
      <c r="L260" s="196">
        <v>17888.84</v>
      </c>
      <c r="M260" s="196">
        <v>1200.6199999999999</v>
      </c>
      <c r="N260" s="196">
        <v>19781.82</v>
      </c>
      <c r="O260" s="196">
        <v>18990.55</v>
      </c>
      <c r="P260" s="196">
        <v>17796.149999999998</v>
      </c>
      <c r="Q260" s="196">
        <v>1194.4000000000001</v>
      </c>
      <c r="R260" s="196">
        <v>18990.55</v>
      </c>
      <c r="S260" s="196">
        <v>18990.55</v>
      </c>
      <c r="T260" s="196">
        <v>17796.149999999998</v>
      </c>
      <c r="U260" s="196">
        <v>1194.4000000000001</v>
      </c>
      <c r="V260" s="224">
        <f t="shared" si="62"/>
        <v>18990.55</v>
      </c>
      <c r="W260" s="196">
        <f t="shared" si="63"/>
        <v>19188.37</v>
      </c>
      <c r="X260" s="196"/>
    </row>
    <row r="261" spans="1:24" s="7" customFormat="1" outlineLevel="1">
      <c r="A261" s="18" t="s">
        <v>780</v>
      </c>
      <c r="B261" s="37" t="s">
        <v>28</v>
      </c>
      <c r="C261" s="37"/>
      <c r="D261" s="37" t="s">
        <v>48</v>
      </c>
      <c r="E261" s="26" t="s">
        <v>84</v>
      </c>
      <c r="F261" s="21" t="str">
        <f>VLOOKUP(A261,'[3]Калькулятор Индексации '!$A$12:$I$188,9,FALSE)</f>
        <v>Индексация</v>
      </c>
      <c r="G261" s="196">
        <v>24883.42</v>
      </c>
      <c r="H261" s="223">
        <v>24136.92</v>
      </c>
      <c r="I261" s="223">
        <v>22930.07</v>
      </c>
      <c r="J261" s="223">
        <v>1206.8499999999999</v>
      </c>
      <c r="K261" s="196">
        <v>24012.5</v>
      </c>
      <c r="L261" s="196">
        <v>22811.87</v>
      </c>
      <c r="M261" s="196">
        <v>1200.6300000000001</v>
      </c>
      <c r="N261" s="196">
        <v>24883.42</v>
      </c>
      <c r="O261" s="196">
        <v>23888.080000000002</v>
      </c>
      <c r="P261" s="196">
        <v>22693.68</v>
      </c>
      <c r="Q261" s="196">
        <v>1194.4000000000001</v>
      </c>
      <c r="R261" s="196">
        <v>23888.080000000002</v>
      </c>
      <c r="S261" s="196">
        <v>23888.080000000002</v>
      </c>
      <c r="T261" s="196">
        <v>22693.68</v>
      </c>
      <c r="U261" s="196">
        <v>1194.4000000000001</v>
      </c>
      <c r="V261" s="224">
        <f t="shared" si="62"/>
        <v>23888.080000000002</v>
      </c>
      <c r="W261" s="196">
        <f t="shared" si="63"/>
        <v>24136.92</v>
      </c>
      <c r="X261" s="196"/>
    </row>
    <row r="262" spans="1:24" s="7" customFormat="1" ht="126" outlineLevel="1">
      <c r="A262" s="18" t="s">
        <v>428</v>
      </c>
      <c r="B262" s="2" t="s">
        <v>1659</v>
      </c>
      <c r="C262" s="2" t="s">
        <v>1660</v>
      </c>
      <c r="D262" s="2" t="s">
        <v>48</v>
      </c>
      <c r="E262" s="10" t="s">
        <v>633</v>
      </c>
      <c r="F262" s="21"/>
      <c r="G262" s="196">
        <v>5200</v>
      </c>
      <c r="H262" s="223">
        <v>5044</v>
      </c>
      <c r="I262" s="223">
        <v>4489.16</v>
      </c>
      <c r="J262" s="223">
        <v>554.84</v>
      </c>
      <c r="K262" s="196">
        <v>5018</v>
      </c>
      <c r="L262" s="196">
        <v>4466.0200000000004</v>
      </c>
      <c r="M262" s="196">
        <v>551.98</v>
      </c>
      <c r="N262" s="196">
        <v>5200</v>
      </c>
      <c r="O262" s="196">
        <v>4992</v>
      </c>
      <c r="P262" s="196">
        <v>4442.88</v>
      </c>
      <c r="Q262" s="196">
        <v>549.12</v>
      </c>
      <c r="R262" s="196">
        <v>4992</v>
      </c>
      <c r="S262" s="196">
        <v>4992</v>
      </c>
      <c r="T262" s="196">
        <v>4442.88</v>
      </c>
      <c r="U262" s="196">
        <v>549.12</v>
      </c>
      <c r="V262" s="224">
        <f t="shared" si="62"/>
        <v>4992</v>
      </c>
      <c r="W262" s="196">
        <f t="shared" si="63"/>
        <v>5044</v>
      </c>
      <c r="X262" s="196"/>
    </row>
    <row r="263" spans="1:24" s="7" customFormat="1" ht="78.75" outlineLevel="1">
      <c r="A263" s="18" t="s">
        <v>429</v>
      </c>
      <c r="B263" s="36" t="s">
        <v>328</v>
      </c>
      <c r="C263" s="36" t="s">
        <v>1661</v>
      </c>
      <c r="D263" s="36" t="s">
        <v>1</v>
      </c>
      <c r="E263" s="21" t="s">
        <v>633</v>
      </c>
      <c r="F263" s="21"/>
      <c r="G263" s="196">
        <v>728.32</v>
      </c>
      <c r="H263" s="223">
        <v>706.47</v>
      </c>
      <c r="I263" s="223">
        <v>706.47</v>
      </c>
      <c r="J263" s="223">
        <v>0</v>
      </c>
      <c r="K263" s="196">
        <v>702.83</v>
      </c>
      <c r="L263" s="196">
        <v>702.83</v>
      </c>
      <c r="M263" s="196">
        <v>0</v>
      </c>
      <c r="N263" s="196">
        <v>728.32</v>
      </c>
      <c r="O263" s="196">
        <v>699.19</v>
      </c>
      <c r="P263" s="196">
        <v>699.19</v>
      </c>
      <c r="Q263" s="196">
        <v>0</v>
      </c>
      <c r="R263" s="196">
        <v>699.19</v>
      </c>
      <c r="S263" s="196">
        <v>699.19</v>
      </c>
      <c r="T263" s="196">
        <v>699.19</v>
      </c>
      <c r="U263" s="196">
        <v>0</v>
      </c>
      <c r="V263" s="224">
        <f t="shared" si="62"/>
        <v>699.19</v>
      </c>
      <c r="W263" s="196">
        <f t="shared" si="63"/>
        <v>706.47</v>
      </c>
      <c r="X263" s="196"/>
    </row>
    <row r="264" spans="1:24" s="7" customFormat="1" ht="157.5" outlineLevel="1">
      <c r="A264" s="18" t="s">
        <v>430</v>
      </c>
      <c r="B264" s="2" t="s">
        <v>1662</v>
      </c>
      <c r="C264" s="2" t="s">
        <v>344</v>
      </c>
      <c r="D264" s="2" t="s">
        <v>65</v>
      </c>
      <c r="E264" s="26" t="s">
        <v>1042</v>
      </c>
      <c r="F264" s="21"/>
      <c r="G264" s="196">
        <v>7199.8</v>
      </c>
      <c r="H264" s="223">
        <v>6983.81</v>
      </c>
      <c r="I264" s="223">
        <v>6215.59</v>
      </c>
      <c r="J264" s="223">
        <v>768.22</v>
      </c>
      <c r="K264" s="196">
        <v>6947.81</v>
      </c>
      <c r="L264" s="196">
        <v>6183.55</v>
      </c>
      <c r="M264" s="196">
        <v>764.26</v>
      </c>
      <c r="N264" s="196">
        <v>7199.8</v>
      </c>
      <c r="O264" s="196">
        <v>6911.81</v>
      </c>
      <c r="P264" s="196">
        <v>6151.51</v>
      </c>
      <c r="Q264" s="196">
        <v>760.3</v>
      </c>
      <c r="R264" s="196">
        <v>6911.81</v>
      </c>
      <c r="S264" s="196">
        <v>6911.81</v>
      </c>
      <c r="T264" s="196">
        <v>6151.51</v>
      </c>
      <c r="U264" s="196">
        <v>760.3</v>
      </c>
      <c r="V264" s="224">
        <f t="shared" si="62"/>
        <v>6911.81</v>
      </c>
      <c r="W264" s="196">
        <f t="shared" si="63"/>
        <v>6983.81</v>
      </c>
      <c r="X264" s="196"/>
    </row>
    <row r="265" spans="1:24" s="7" customFormat="1" ht="173.25" outlineLevel="1">
      <c r="A265" s="18" t="s">
        <v>431</v>
      </c>
      <c r="B265" s="2" t="s">
        <v>1663</v>
      </c>
      <c r="C265" s="2" t="s">
        <v>1664</v>
      </c>
      <c r="D265" s="2" t="s">
        <v>369</v>
      </c>
      <c r="E265" s="10" t="s">
        <v>1042</v>
      </c>
      <c r="F265" s="21"/>
      <c r="G265" s="196">
        <v>615.4</v>
      </c>
      <c r="H265" s="223">
        <v>596.94000000000005</v>
      </c>
      <c r="I265" s="223">
        <v>531.28</v>
      </c>
      <c r="J265" s="223">
        <v>65.66</v>
      </c>
      <c r="K265" s="196">
        <v>593.86</v>
      </c>
      <c r="L265" s="196">
        <v>528.54</v>
      </c>
      <c r="M265" s="196">
        <v>65.319999999999993</v>
      </c>
      <c r="N265" s="196">
        <v>615.4</v>
      </c>
      <c r="O265" s="196">
        <v>590.78</v>
      </c>
      <c r="P265" s="196">
        <v>525.79</v>
      </c>
      <c r="Q265" s="196">
        <v>64.989999999999995</v>
      </c>
      <c r="R265" s="196">
        <v>590.78</v>
      </c>
      <c r="S265" s="196">
        <v>590.78</v>
      </c>
      <c r="T265" s="196">
        <v>525.79</v>
      </c>
      <c r="U265" s="196">
        <v>64.989999999999995</v>
      </c>
      <c r="V265" s="224">
        <f t="shared" si="62"/>
        <v>590.78</v>
      </c>
      <c r="W265" s="196">
        <f t="shared" si="63"/>
        <v>596.94000000000005</v>
      </c>
      <c r="X265" s="196"/>
    </row>
    <row r="266" spans="1:24" s="7" customFormat="1" ht="110.25" outlineLevel="1">
      <c r="A266" s="18" t="s">
        <v>432</v>
      </c>
      <c r="B266" s="25" t="s">
        <v>786</v>
      </c>
      <c r="C266" s="25" t="s">
        <v>1104</v>
      </c>
      <c r="D266" s="25" t="s">
        <v>369</v>
      </c>
      <c r="E266" s="26" t="s">
        <v>787</v>
      </c>
      <c r="F266" s="21"/>
      <c r="G266" s="196">
        <v>443.23</v>
      </c>
      <c r="H266" s="223">
        <v>429.93</v>
      </c>
      <c r="I266" s="223">
        <v>429.93</v>
      </c>
      <c r="J266" s="223">
        <v>0</v>
      </c>
      <c r="K266" s="196">
        <v>427.72</v>
      </c>
      <c r="L266" s="196">
        <v>427.72</v>
      </c>
      <c r="M266" s="196">
        <v>0</v>
      </c>
      <c r="N266" s="196">
        <v>443.23</v>
      </c>
      <c r="O266" s="196">
        <v>425.5</v>
      </c>
      <c r="P266" s="196">
        <v>425.5</v>
      </c>
      <c r="Q266" s="196">
        <v>0</v>
      </c>
      <c r="R266" s="196">
        <v>425.5</v>
      </c>
      <c r="S266" s="196">
        <v>425.5</v>
      </c>
      <c r="T266" s="196">
        <v>425.5</v>
      </c>
      <c r="U266" s="196">
        <v>0</v>
      </c>
      <c r="V266" s="224">
        <f t="shared" si="62"/>
        <v>425.5</v>
      </c>
      <c r="W266" s="196">
        <f t="shared" si="63"/>
        <v>429.93</v>
      </c>
      <c r="X266" s="196"/>
    </row>
    <row r="267" spans="1:24" s="7" customFormat="1" ht="78.75" outlineLevel="1">
      <c r="A267" s="18" t="s">
        <v>435</v>
      </c>
      <c r="B267" s="36" t="s">
        <v>327</v>
      </c>
      <c r="C267" s="36" t="s">
        <v>1226</v>
      </c>
      <c r="D267" s="36" t="s">
        <v>1</v>
      </c>
      <c r="E267" s="21" t="s">
        <v>633</v>
      </c>
      <c r="F267" s="21"/>
      <c r="G267" s="196">
        <v>704.33</v>
      </c>
      <c r="H267" s="223">
        <v>683.2</v>
      </c>
      <c r="I267" s="223">
        <v>683.2</v>
      </c>
      <c r="J267" s="223">
        <v>0</v>
      </c>
      <c r="K267" s="196">
        <v>679.68</v>
      </c>
      <c r="L267" s="196">
        <v>679.68</v>
      </c>
      <c r="M267" s="196">
        <v>0</v>
      </c>
      <c r="N267" s="196">
        <v>704.33</v>
      </c>
      <c r="O267" s="196">
        <v>676.16</v>
      </c>
      <c r="P267" s="196">
        <v>676.16</v>
      </c>
      <c r="Q267" s="196">
        <v>0</v>
      </c>
      <c r="R267" s="196">
        <v>676.16</v>
      </c>
      <c r="S267" s="196">
        <v>676.16</v>
      </c>
      <c r="T267" s="196">
        <v>676.16</v>
      </c>
      <c r="U267" s="196">
        <v>0</v>
      </c>
      <c r="V267" s="224">
        <f t="shared" si="62"/>
        <v>676.16</v>
      </c>
      <c r="W267" s="196">
        <f t="shared" si="63"/>
        <v>683.2</v>
      </c>
      <c r="X267" s="196"/>
    </row>
    <row r="268" spans="1:24" s="7" customFormat="1" ht="94.5" outlineLevel="1">
      <c r="A268" s="58" t="s">
        <v>438</v>
      </c>
      <c r="B268" s="5" t="s">
        <v>1227</v>
      </c>
      <c r="C268" s="5" t="s">
        <v>1665</v>
      </c>
      <c r="D268" s="5"/>
      <c r="E268" s="10"/>
      <c r="F268" s="21"/>
      <c r="G268" s="196"/>
      <c r="H268" s="223"/>
      <c r="I268" s="223"/>
      <c r="J268" s="223"/>
      <c r="K268" s="196"/>
      <c r="L268" s="196"/>
      <c r="M268" s="196"/>
      <c r="N268" s="196"/>
      <c r="O268" s="196"/>
      <c r="P268" s="196"/>
      <c r="Q268" s="196"/>
      <c r="R268" s="196"/>
      <c r="S268" s="196"/>
      <c r="T268" s="196"/>
      <c r="U268" s="196"/>
      <c r="V268" s="196"/>
      <c r="W268" s="224"/>
      <c r="X268" s="196"/>
    </row>
    <row r="269" spans="1:24" s="7" customFormat="1" outlineLevel="1">
      <c r="A269" s="198" t="s">
        <v>781</v>
      </c>
      <c r="B269" s="4" t="s">
        <v>1666</v>
      </c>
      <c r="C269" s="4"/>
      <c r="D269" s="4" t="s">
        <v>48</v>
      </c>
      <c r="E269" s="10" t="s">
        <v>84</v>
      </c>
      <c r="F269" s="21"/>
      <c r="G269" s="196">
        <v>39212.43</v>
      </c>
      <c r="H269" s="223">
        <v>38036.06</v>
      </c>
      <c r="I269" s="223">
        <v>30809.21</v>
      </c>
      <c r="J269" s="223">
        <v>7226.85</v>
      </c>
      <c r="K269" s="196">
        <v>37839.99</v>
      </c>
      <c r="L269" s="196">
        <v>30650.39</v>
      </c>
      <c r="M269" s="196">
        <v>7189.6</v>
      </c>
      <c r="N269" s="196">
        <v>39212.43</v>
      </c>
      <c r="O269" s="196">
        <v>37643.93</v>
      </c>
      <c r="P269" s="196">
        <v>30491.58</v>
      </c>
      <c r="Q269" s="196">
        <v>7152.35</v>
      </c>
      <c r="R269" s="196">
        <v>37643.93</v>
      </c>
      <c r="S269" s="196">
        <v>37643.93</v>
      </c>
      <c r="T269" s="196">
        <v>30491.58</v>
      </c>
      <c r="U269" s="196">
        <v>7152.35</v>
      </c>
      <c r="V269" s="224">
        <f t="shared" ref="V269:V276" si="64">MIN(H269,K269,O269,S269)</f>
        <v>37643.93</v>
      </c>
      <c r="W269" s="196">
        <f t="shared" ref="W269:W276" si="65">MAX(H269,K269,O269,S269)</f>
        <v>38036.06</v>
      </c>
      <c r="X269" s="196"/>
    </row>
    <row r="270" spans="1:24" s="7" customFormat="1" outlineLevel="1">
      <c r="A270" s="198" t="s">
        <v>782</v>
      </c>
      <c r="B270" s="4" t="s">
        <v>1667</v>
      </c>
      <c r="C270" s="4"/>
      <c r="D270" s="4" t="s">
        <v>48</v>
      </c>
      <c r="E270" s="10" t="s">
        <v>84</v>
      </c>
      <c r="F270" s="21"/>
      <c r="G270" s="196">
        <v>93868.96</v>
      </c>
      <c r="H270" s="223">
        <v>91052.89</v>
      </c>
      <c r="I270" s="223">
        <v>76484.429999999993</v>
      </c>
      <c r="J270" s="223">
        <v>14568.46</v>
      </c>
      <c r="K270" s="196">
        <v>90583.55</v>
      </c>
      <c r="L270" s="196">
        <v>76090.179999999993</v>
      </c>
      <c r="M270" s="196">
        <v>14493.37</v>
      </c>
      <c r="N270" s="196">
        <v>93868.96</v>
      </c>
      <c r="O270" s="196">
        <v>90114.2</v>
      </c>
      <c r="P270" s="196">
        <v>75695.929999999993</v>
      </c>
      <c r="Q270" s="196">
        <v>14418.27</v>
      </c>
      <c r="R270" s="196">
        <v>90114.2</v>
      </c>
      <c r="S270" s="196">
        <v>90114.2</v>
      </c>
      <c r="T270" s="196">
        <v>75695.929999999993</v>
      </c>
      <c r="U270" s="196">
        <v>14418.27</v>
      </c>
      <c r="V270" s="224">
        <f t="shared" si="64"/>
        <v>90114.2</v>
      </c>
      <c r="W270" s="196">
        <f t="shared" si="65"/>
        <v>91052.89</v>
      </c>
      <c r="X270" s="196"/>
    </row>
    <row r="271" spans="1:24" s="7" customFormat="1" outlineLevel="1">
      <c r="A271" s="198" t="s">
        <v>783</v>
      </c>
      <c r="B271" s="4" t="s">
        <v>1668</v>
      </c>
      <c r="C271" s="4"/>
      <c r="D271" s="4" t="s">
        <v>48</v>
      </c>
      <c r="E271" s="10" t="s">
        <v>84</v>
      </c>
      <c r="F271" s="21"/>
      <c r="G271" s="196">
        <v>164006.18</v>
      </c>
      <c r="H271" s="223">
        <v>159085.99</v>
      </c>
      <c r="I271" s="223">
        <v>135223.09</v>
      </c>
      <c r="J271" s="223">
        <v>23862.9</v>
      </c>
      <c r="K271" s="196">
        <v>158265.96</v>
      </c>
      <c r="L271" s="196">
        <v>134526.07</v>
      </c>
      <c r="M271" s="196">
        <v>23739.89</v>
      </c>
      <c r="N271" s="196">
        <v>164006.18</v>
      </c>
      <c r="O271" s="196">
        <v>157445.93</v>
      </c>
      <c r="P271" s="196">
        <v>133829.03999999998</v>
      </c>
      <c r="Q271" s="196">
        <v>23616.89</v>
      </c>
      <c r="R271" s="196">
        <v>157445.93</v>
      </c>
      <c r="S271" s="196">
        <v>157445.93</v>
      </c>
      <c r="T271" s="196">
        <v>133829.03999999998</v>
      </c>
      <c r="U271" s="196">
        <v>23616.89</v>
      </c>
      <c r="V271" s="224">
        <f t="shared" si="64"/>
        <v>157445.93</v>
      </c>
      <c r="W271" s="196">
        <f t="shared" si="65"/>
        <v>159085.99</v>
      </c>
      <c r="X271" s="196"/>
    </row>
    <row r="272" spans="1:24" s="7" customFormat="1" ht="94.5" outlineLevel="1">
      <c r="A272" s="50" t="s">
        <v>441</v>
      </c>
      <c r="B272" s="2" t="s">
        <v>74</v>
      </c>
      <c r="C272" s="2" t="s">
        <v>135</v>
      </c>
      <c r="D272" s="2" t="s">
        <v>48</v>
      </c>
      <c r="E272" s="10" t="s">
        <v>1161</v>
      </c>
      <c r="F272" s="21"/>
      <c r="G272" s="196">
        <v>557.55999999999995</v>
      </c>
      <c r="H272" s="223">
        <v>540.83000000000004</v>
      </c>
      <c r="I272" s="223">
        <v>481.34</v>
      </c>
      <c r="J272" s="223">
        <v>59.49</v>
      </c>
      <c r="K272" s="196">
        <v>538.04999999999995</v>
      </c>
      <c r="L272" s="196">
        <v>478.86</v>
      </c>
      <c r="M272" s="196">
        <v>59.19</v>
      </c>
      <c r="N272" s="196">
        <v>557.55999999999995</v>
      </c>
      <c r="O272" s="196">
        <v>535.26</v>
      </c>
      <c r="P272" s="196">
        <v>476.38</v>
      </c>
      <c r="Q272" s="196">
        <v>58.88</v>
      </c>
      <c r="R272" s="196">
        <v>535.26</v>
      </c>
      <c r="S272" s="196">
        <v>535.26</v>
      </c>
      <c r="T272" s="196">
        <v>476.38</v>
      </c>
      <c r="U272" s="196">
        <v>58.88</v>
      </c>
      <c r="V272" s="224">
        <f t="shared" si="64"/>
        <v>535.26</v>
      </c>
      <c r="W272" s="196">
        <f t="shared" si="65"/>
        <v>540.83000000000004</v>
      </c>
      <c r="X272" s="196"/>
    </row>
    <row r="273" spans="1:24" s="7" customFormat="1" ht="94.5" outlineLevel="1">
      <c r="A273" s="50" t="s">
        <v>443</v>
      </c>
      <c r="B273" s="2" t="s">
        <v>73</v>
      </c>
      <c r="C273" s="2" t="s">
        <v>107</v>
      </c>
      <c r="D273" s="2" t="s">
        <v>48</v>
      </c>
      <c r="E273" s="10" t="s">
        <v>1161</v>
      </c>
      <c r="F273" s="21"/>
      <c r="G273" s="196">
        <v>1089.03</v>
      </c>
      <c r="H273" s="223">
        <v>1056.3599999999999</v>
      </c>
      <c r="I273" s="223">
        <v>940.16</v>
      </c>
      <c r="J273" s="223">
        <v>116.2</v>
      </c>
      <c r="K273" s="196">
        <v>1050.9100000000001</v>
      </c>
      <c r="L273" s="196">
        <v>935.31</v>
      </c>
      <c r="M273" s="196">
        <v>115.6</v>
      </c>
      <c r="N273" s="196">
        <v>1089.03</v>
      </c>
      <c r="O273" s="196">
        <v>1045.47</v>
      </c>
      <c r="P273" s="196">
        <v>930.47</v>
      </c>
      <c r="Q273" s="196">
        <v>115</v>
      </c>
      <c r="R273" s="196">
        <v>1045.47</v>
      </c>
      <c r="S273" s="196">
        <v>1045.47</v>
      </c>
      <c r="T273" s="196">
        <v>930.47</v>
      </c>
      <c r="U273" s="196">
        <v>115</v>
      </c>
      <c r="V273" s="224">
        <f t="shared" si="64"/>
        <v>1045.47</v>
      </c>
      <c r="W273" s="196">
        <f t="shared" si="65"/>
        <v>1056.3599999999999</v>
      </c>
      <c r="X273" s="196"/>
    </row>
    <row r="274" spans="1:24" s="7" customFormat="1" ht="63" outlineLevel="1">
      <c r="A274" s="50" t="s">
        <v>444</v>
      </c>
      <c r="B274" s="9" t="s">
        <v>751</v>
      </c>
      <c r="C274" s="9" t="s">
        <v>639</v>
      </c>
      <c r="D274" s="9" t="s">
        <v>640</v>
      </c>
      <c r="E274" s="10"/>
      <c r="F274" s="21"/>
      <c r="G274" s="196">
        <v>3196.61</v>
      </c>
      <c r="H274" s="223">
        <v>3100.71</v>
      </c>
      <c r="I274" s="223">
        <v>2759.63</v>
      </c>
      <c r="J274" s="223">
        <v>341.08</v>
      </c>
      <c r="K274" s="196">
        <v>3084.73</v>
      </c>
      <c r="L274" s="196">
        <v>2745.41</v>
      </c>
      <c r="M274" s="196">
        <v>339.32</v>
      </c>
      <c r="N274" s="196">
        <v>3196.61</v>
      </c>
      <c r="O274" s="196">
        <v>3068.75</v>
      </c>
      <c r="P274" s="196">
        <v>2731.19</v>
      </c>
      <c r="Q274" s="196">
        <v>337.56</v>
      </c>
      <c r="R274" s="196">
        <v>3068.75</v>
      </c>
      <c r="S274" s="196">
        <v>3068.75</v>
      </c>
      <c r="T274" s="196">
        <v>2731.19</v>
      </c>
      <c r="U274" s="196">
        <v>337.56</v>
      </c>
      <c r="V274" s="224">
        <f t="shared" si="64"/>
        <v>3068.75</v>
      </c>
      <c r="W274" s="196">
        <f t="shared" si="65"/>
        <v>3100.71</v>
      </c>
      <c r="X274" s="196"/>
    </row>
    <row r="275" spans="1:24" s="7" customFormat="1" ht="63" outlineLevel="1">
      <c r="A275" s="50" t="s">
        <v>445</v>
      </c>
      <c r="B275" s="9" t="s">
        <v>752</v>
      </c>
      <c r="C275" s="9" t="s">
        <v>639</v>
      </c>
      <c r="D275" s="9" t="s">
        <v>640</v>
      </c>
      <c r="E275" s="10"/>
      <c r="F275" s="21"/>
      <c r="G275" s="196">
        <v>3900</v>
      </c>
      <c r="H275" s="223">
        <v>3783</v>
      </c>
      <c r="I275" s="223">
        <v>3366.87</v>
      </c>
      <c r="J275" s="223">
        <v>416.13</v>
      </c>
      <c r="K275" s="196">
        <v>3763.5</v>
      </c>
      <c r="L275" s="196">
        <v>3349.52</v>
      </c>
      <c r="M275" s="196">
        <v>413.98</v>
      </c>
      <c r="N275" s="196">
        <v>3900</v>
      </c>
      <c r="O275" s="196">
        <v>3744</v>
      </c>
      <c r="P275" s="196">
        <v>3332.16</v>
      </c>
      <c r="Q275" s="196">
        <v>411.84</v>
      </c>
      <c r="R275" s="196">
        <v>3744</v>
      </c>
      <c r="S275" s="196">
        <v>3744</v>
      </c>
      <c r="T275" s="196">
        <v>3332.16</v>
      </c>
      <c r="U275" s="196">
        <v>411.84</v>
      </c>
      <c r="V275" s="224">
        <f t="shared" si="64"/>
        <v>3744</v>
      </c>
      <c r="W275" s="196">
        <f t="shared" si="65"/>
        <v>3783</v>
      </c>
      <c r="X275" s="196"/>
    </row>
    <row r="276" spans="1:24" s="7" customFormat="1" ht="31.5" outlineLevel="1">
      <c r="A276" s="166" t="s">
        <v>446</v>
      </c>
      <c r="B276" s="206" t="s">
        <v>641</v>
      </c>
      <c r="C276" s="206" t="s">
        <v>750</v>
      </c>
      <c r="D276" s="206" t="s">
        <v>749</v>
      </c>
      <c r="E276" s="155"/>
      <c r="F276" s="21"/>
      <c r="G276" s="196">
        <v>307.7</v>
      </c>
      <c r="H276" s="223">
        <v>298.47000000000003</v>
      </c>
      <c r="I276" s="223">
        <v>270.99</v>
      </c>
      <c r="J276" s="223">
        <v>27.48</v>
      </c>
      <c r="K276" s="196">
        <v>296.93</v>
      </c>
      <c r="L276" s="196">
        <v>269.58999999999997</v>
      </c>
      <c r="M276" s="196">
        <v>27.34</v>
      </c>
      <c r="N276" s="196">
        <v>307.7</v>
      </c>
      <c r="O276" s="196">
        <v>295.39</v>
      </c>
      <c r="P276" s="196">
        <v>268.19</v>
      </c>
      <c r="Q276" s="196">
        <v>27.2</v>
      </c>
      <c r="R276" s="196">
        <v>295.39</v>
      </c>
      <c r="S276" s="196">
        <v>295.39</v>
      </c>
      <c r="T276" s="196">
        <v>268.19</v>
      </c>
      <c r="U276" s="196">
        <v>27.2</v>
      </c>
      <c r="V276" s="224">
        <f t="shared" si="64"/>
        <v>295.39</v>
      </c>
      <c r="W276" s="196">
        <f t="shared" si="65"/>
        <v>298.47000000000003</v>
      </c>
      <c r="X276" s="196"/>
    </row>
    <row r="277" spans="1:24" s="7" customFormat="1" ht="18.75" outlineLevel="1">
      <c r="A277" s="888" t="s">
        <v>526</v>
      </c>
      <c r="B277" s="889"/>
      <c r="C277" s="199"/>
      <c r="D277" s="199"/>
      <c r="E277" s="227"/>
      <c r="F277" s="21"/>
      <c r="G277" s="196"/>
      <c r="H277" s="223"/>
      <c r="I277" s="223"/>
      <c r="J277" s="223"/>
      <c r="K277" s="196"/>
      <c r="L277" s="196"/>
      <c r="M277" s="196"/>
      <c r="N277" s="196"/>
      <c r="O277" s="196"/>
      <c r="P277" s="196"/>
      <c r="Q277" s="196"/>
      <c r="R277" s="196"/>
      <c r="S277" s="196"/>
      <c r="T277" s="196"/>
      <c r="U277" s="196"/>
      <c r="V277" s="196"/>
      <c r="W277" s="224"/>
      <c r="X277" s="196"/>
    </row>
    <row r="278" spans="1:24" s="7" customFormat="1" ht="141.75" outlineLevel="1">
      <c r="A278" s="167" t="s">
        <v>450</v>
      </c>
      <c r="B278" s="207" t="s">
        <v>1027</v>
      </c>
      <c r="C278" s="207" t="s">
        <v>1669</v>
      </c>
      <c r="D278" s="207" t="s">
        <v>1</v>
      </c>
      <c r="E278" s="168" t="s">
        <v>524</v>
      </c>
      <c r="F278" s="21"/>
      <c r="G278" s="196">
        <v>689.77</v>
      </c>
      <c r="H278" s="223">
        <v>669.08</v>
      </c>
      <c r="I278" s="223">
        <v>602.16999999999996</v>
      </c>
      <c r="J278" s="223">
        <v>66.91</v>
      </c>
      <c r="K278" s="196">
        <v>665.63</v>
      </c>
      <c r="L278" s="196">
        <v>599.05999999999995</v>
      </c>
      <c r="M278" s="196">
        <v>66.569999999999993</v>
      </c>
      <c r="N278" s="196">
        <v>689.77</v>
      </c>
      <c r="O278" s="196">
        <v>662.18</v>
      </c>
      <c r="P278" s="196">
        <v>595.95999999999992</v>
      </c>
      <c r="Q278" s="196">
        <v>66.22</v>
      </c>
      <c r="R278" s="196">
        <v>662.18</v>
      </c>
      <c r="S278" s="196">
        <v>662.18</v>
      </c>
      <c r="T278" s="196">
        <v>595.95999999999992</v>
      </c>
      <c r="U278" s="196">
        <v>66.22</v>
      </c>
      <c r="V278" s="224">
        <f t="shared" ref="V278:V299" si="66">MIN(H278,K278,O278,S278)</f>
        <v>662.18</v>
      </c>
      <c r="W278" s="196">
        <f t="shared" ref="W278:W299" si="67">MAX(H278,K278,O278,S278)</f>
        <v>669.08</v>
      </c>
      <c r="X278" s="196"/>
    </row>
    <row r="279" spans="1:24" s="7" customFormat="1" ht="141.75" outlineLevel="1">
      <c r="A279" s="24" t="s">
        <v>451</v>
      </c>
      <c r="B279" s="9" t="s">
        <v>1028</v>
      </c>
      <c r="C279" s="9" t="s">
        <v>1670</v>
      </c>
      <c r="D279" s="9" t="s">
        <v>1</v>
      </c>
      <c r="E279" s="26" t="s">
        <v>496</v>
      </c>
      <c r="F279" s="21"/>
      <c r="G279" s="196">
        <v>1246.78</v>
      </c>
      <c r="H279" s="223">
        <v>1209.3800000000001</v>
      </c>
      <c r="I279" s="223">
        <v>1088.44</v>
      </c>
      <c r="J279" s="223">
        <v>120.94</v>
      </c>
      <c r="K279" s="196">
        <v>1203.1400000000001</v>
      </c>
      <c r="L279" s="196">
        <v>1082.83</v>
      </c>
      <c r="M279" s="196">
        <v>120.31</v>
      </c>
      <c r="N279" s="196">
        <v>1246.78</v>
      </c>
      <c r="O279" s="196">
        <v>1196.9100000000001</v>
      </c>
      <c r="P279" s="196">
        <v>1077.22</v>
      </c>
      <c r="Q279" s="196">
        <v>119.69</v>
      </c>
      <c r="R279" s="196">
        <v>1196.9100000000001</v>
      </c>
      <c r="S279" s="196">
        <v>1196.9100000000001</v>
      </c>
      <c r="T279" s="196">
        <v>1077.22</v>
      </c>
      <c r="U279" s="196">
        <v>119.69</v>
      </c>
      <c r="V279" s="224">
        <f t="shared" si="66"/>
        <v>1196.9100000000001</v>
      </c>
      <c r="W279" s="196">
        <f t="shared" si="67"/>
        <v>1209.3800000000001</v>
      </c>
      <c r="X279" s="196"/>
    </row>
    <row r="280" spans="1:24" s="7" customFormat="1" ht="141.75" outlineLevel="1">
      <c r="A280" s="24" t="s">
        <v>452</v>
      </c>
      <c r="B280" s="9" t="s">
        <v>1018</v>
      </c>
      <c r="C280" s="9" t="s">
        <v>1671</v>
      </c>
      <c r="D280" s="9" t="s">
        <v>1</v>
      </c>
      <c r="E280" s="26" t="s">
        <v>497</v>
      </c>
      <c r="F280" s="21"/>
      <c r="G280" s="196">
        <v>730.09</v>
      </c>
      <c r="H280" s="223">
        <v>708.19</v>
      </c>
      <c r="I280" s="223">
        <v>637.37</v>
      </c>
      <c r="J280" s="223">
        <v>70.819999999999993</v>
      </c>
      <c r="K280" s="196">
        <v>704.54</v>
      </c>
      <c r="L280" s="196">
        <v>634.09</v>
      </c>
      <c r="M280" s="196">
        <v>70.45</v>
      </c>
      <c r="N280" s="196">
        <v>730.09</v>
      </c>
      <c r="O280" s="196">
        <v>700.89</v>
      </c>
      <c r="P280" s="196">
        <v>630.79999999999995</v>
      </c>
      <c r="Q280" s="196">
        <v>70.09</v>
      </c>
      <c r="R280" s="196">
        <v>700.89</v>
      </c>
      <c r="S280" s="196">
        <v>700.89</v>
      </c>
      <c r="T280" s="196">
        <v>630.79999999999995</v>
      </c>
      <c r="U280" s="196">
        <v>70.09</v>
      </c>
      <c r="V280" s="224">
        <f t="shared" si="66"/>
        <v>700.89</v>
      </c>
      <c r="W280" s="196">
        <f t="shared" si="67"/>
        <v>708.19</v>
      </c>
      <c r="X280" s="196"/>
    </row>
    <row r="281" spans="1:24" s="7" customFormat="1" ht="141.75" outlineLevel="1">
      <c r="A281" s="24" t="s">
        <v>453</v>
      </c>
      <c r="B281" s="9" t="s">
        <v>1019</v>
      </c>
      <c r="C281" s="9" t="s">
        <v>1672</v>
      </c>
      <c r="D281" s="9" t="s">
        <v>1</v>
      </c>
      <c r="E281" s="26" t="s">
        <v>497</v>
      </c>
      <c r="F281" s="21"/>
      <c r="G281" s="196">
        <v>1287.1099999999999</v>
      </c>
      <c r="H281" s="223">
        <v>1248.5</v>
      </c>
      <c r="I281" s="223">
        <v>1123.6500000000001</v>
      </c>
      <c r="J281" s="223">
        <v>124.85</v>
      </c>
      <c r="K281" s="196">
        <v>1242.06</v>
      </c>
      <c r="L281" s="196">
        <v>1117.8499999999999</v>
      </c>
      <c r="M281" s="196">
        <v>124.21</v>
      </c>
      <c r="N281" s="196">
        <v>1287.1099999999999</v>
      </c>
      <c r="O281" s="196">
        <v>1235.6300000000001</v>
      </c>
      <c r="P281" s="196">
        <v>1112.0600000000002</v>
      </c>
      <c r="Q281" s="196">
        <v>123.57</v>
      </c>
      <c r="R281" s="196">
        <v>1235.6300000000001</v>
      </c>
      <c r="S281" s="196">
        <v>1235.6300000000001</v>
      </c>
      <c r="T281" s="196">
        <v>1112.0600000000002</v>
      </c>
      <c r="U281" s="196">
        <v>123.57</v>
      </c>
      <c r="V281" s="224">
        <f t="shared" si="66"/>
        <v>1235.6300000000001</v>
      </c>
      <c r="W281" s="196">
        <f t="shared" si="67"/>
        <v>1248.5</v>
      </c>
      <c r="X281" s="196"/>
    </row>
    <row r="282" spans="1:24" s="7" customFormat="1" ht="141.75" outlineLevel="1">
      <c r="A282" s="24" t="s">
        <v>454</v>
      </c>
      <c r="B282" s="9" t="s">
        <v>1029</v>
      </c>
      <c r="C282" s="9" t="s">
        <v>1673</v>
      </c>
      <c r="D282" s="9" t="s">
        <v>1</v>
      </c>
      <c r="E282" s="26" t="s">
        <v>496</v>
      </c>
      <c r="F282" s="21"/>
      <c r="G282" s="196">
        <v>972.2</v>
      </c>
      <c r="H282" s="223">
        <v>943.03</v>
      </c>
      <c r="I282" s="223">
        <v>848.72</v>
      </c>
      <c r="J282" s="223">
        <v>94.31</v>
      </c>
      <c r="K282" s="196">
        <v>938.17</v>
      </c>
      <c r="L282" s="196">
        <v>844.35</v>
      </c>
      <c r="M282" s="196">
        <v>93.82</v>
      </c>
      <c r="N282" s="196">
        <v>972.2</v>
      </c>
      <c r="O282" s="196">
        <v>933.31</v>
      </c>
      <c r="P282" s="196">
        <v>839.9799999999999</v>
      </c>
      <c r="Q282" s="196">
        <v>93.33</v>
      </c>
      <c r="R282" s="196">
        <v>933.31</v>
      </c>
      <c r="S282" s="196">
        <v>933.31</v>
      </c>
      <c r="T282" s="196">
        <v>839.9799999999999</v>
      </c>
      <c r="U282" s="196">
        <v>93.33</v>
      </c>
      <c r="V282" s="224">
        <f t="shared" si="66"/>
        <v>933.31</v>
      </c>
      <c r="W282" s="196">
        <f t="shared" si="67"/>
        <v>943.03</v>
      </c>
      <c r="X282" s="196"/>
    </row>
    <row r="283" spans="1:24" s="7" customFormat="1" ht="141.75" outlineLevel="1">
      <c r="A283" s="24" t="s">
        <v>455</v>
      </c>
      <c r="B283" s="9" t="s">
        <v>1030</v>
      </c>
      <c r="C283" s="9" t="s">
        <v>1674</v>
      </c>
      <c r="D283" s="9" t="s">
        <v>1</v>
      </c>
      <c r="E283" s="26" t="s">
        <v>496</v>
      </c>
      <c r="F283" s="21"/>
      <c r="G283" s="196">
        <v>1529.22</v>
      </c>
      <c r="H283" s="223">
        <v>1483.34</v>
      </c>
      <c r="I283" s="223">
        <v>1335.01</v>
      </c>
      <c r="J283" s="223">
        <v>148.33000000000001</v>
      </c>
      <c r="K283" s="196">
        <v>1475.7</v>
      </c>
      <c r="L283" s="196">
        <v>1328.13</v>
      </c>
      <c r="M283" s="196">
        <v>147.57</v>
      </c>
      <c r="N283" s="196">
        <v>1529.22</v>
      </c>
      <c r="O283" s="196">
        <v>1468.05</v>
      </c>
      <c r="P283" s="196">
        <v>1321.24</v>
      </c>
      <c r="Q283" s="196">
        <v>146.81</v>
      </c>
      <c r="R283" s="196">
        <v>1468.05</v>
      </c>
      <c r="S283" s="196">
        <v>1468.05</v>
      </c>
      <c r="T283" s="196">
        <v>1321.24</v>
      </c>
      <c r="U283" s="196">
        <v>146.81</v>
      </c>
      <c r="V283" s="224">
        <f t="shared" si="66"/>
        <v>1468.05</v>
      </c>
      <c r="W283" s="196">
        <f t="shared" si="67"/>
        <v>1483.34</v>
      </c>
      <c r="X283" s="196"/>
    </row>
    <row r="284" spans="1:24" s="7" customFormat="1" ht="157.5" outlineLevel="1">
      <c r="A284" s="24" t="s">
        <v>456</v>
      </c>
      <c r="B284" s="9" t="s">
        <v>1126</v>
      </c>
      <c r="C284" s="9" t="s">
        <v>1675</v>
      </c>
      <c r="D284" s="9" t="s">
        <v>1</v>
      </c>
      <c r="E284" s="26" t="s">
        <v>1125</v>
      </c>
      <c r="F284" s="21"/>
      <c r="G284" s="196">
        <v>736.24</v>
      </c>
      <c r="H284" s="223">
        <v>714.15</v>
      </c>
      <c r="I284" s="223">
        <v>642.73</v>
      </c>
      <c r="J284" s="223">
        <v>71.42</v>
      </c>
      <c r="K284" s="196">
        <v>710.47</v>
      </c>
      <c r="L284" s="196">
        <v>639.41999999999996</v>
      </c>
      <c r="M284" s="196">
        <v>71.05</v>
      </c>
      <c r="N284" s="196">
        <v>736.24</v>
      </c>
      <c r="O284" s="196">
        <v>706.79</v>
      </c>
      <c r="P284" s="196">
        <v>636.1099999999999</v>
      </c>
      <c r="Q284" s="196">
        <v>70.680000000000007</v>
      </c>
      <c r="R284" s="196">
        <v>706.79</v>
      </c>
      <c r="S284" s="196">
        <v>706.79</v>
      </c>
      <c r="T284" s="196">
        <v>636.1099999999999</v>
      </c>
      <c r="U284" s="196">
        <v>70.680000000000007</v>
      </c>
      <c r="V284" s="224">
        <f t="shared" si="66"/>
        <v>706.79</v>
      </c>
      <c r="W284" s="196">
        <f t="shared" si="67"/>
        <v>714.15</v>
      </c>
      <c r="X284" s="196"/>
    </row>
    <row r="285" spans="1:24" s="7" customFormat="1" ht="157.5" outlineLevel="1">
      <c r="A285" s="24" t="s">
        <v>459</v>
      </c>
      <c r="B285" s="9" t="s">
        <v>1127</v>
      </c>
      <c r="C285" s="9" t="s">
        <v>1676</v>
      </c>
      <c r="D285" s="9" t="s">
        <v>1</v>
      </c>
      <c r="E285" s="26" t="s">
        <v>1125</v>
      </c>
      <c r="F285" s="21"/>
      <c r="G285" s="196">
        <v>1322.57</v>
      </c>
      <c r="H285" s="223">
        <v>1282.8900000000001</v>
      </c>
      <c r="I285" s="223">
        <v>1154.5999999999999</v>
      </c>
      <c r="J285" s="223">
        <v>128.29</v>
      </c>
      <c r="K285" s="196">
        <v>1276.28</v>
      </c>
      <c r="L285" s="196">
        <v>1148.6500000000001</v>
      </c>
      <c r="M285" s="196">
        <v>127.63</v>
      </c>
      <c r="N285" s="196">
        <v>1322.57</v>
      </c>
      <c r="O285" s="196">
        <v>1269.67</v>
      </c>
      <c r="P285" s="196">
        <v>1142.7</v>
      </c>
      <c r="Q285" s="196">
        <v>126.97</v>
      </c>
      <c r="R285" s="196">
        <v>1269.67</v>
      </c>
      <c r="S285" s="196">
        <v>1269.67</v>
      </c>
      <c r="T285" s="196">
        <v>1142.7</v>
      </c>
      <c r="U285" s="196">
        <v>126.97</v>
      </c>
      <c r="V285" s="224">
        <f t="shared" si="66"/>
        <v>1269.67</v>
      </c>
      <c r="W285" s="196">
        <f t="shared" si="67"/>
        <v>1282.8900000000001</v>
      </c>
      <c r="X285" s="196"/>
    </row>
    <row r="286" spans="1:24" s="7" customFormat="1" ht="94.5" outlineLevel="1">
      <c r="A286" s="24" t="s">
        <v>462</v>
      </c>
      <c r="B286" s="9" t="s">
        <v>1031</v>
      </c>
      <c r="C286" s="9" t="s">
        <v>528</v>
      </c>
      <c r="D286" s="9" t="s">
        <v>67</v>
      </c>
      <c r="E286" s="26" t="s">
        <v>1677</v>
      </c>
      <c r="F286" s="21"/>
      <c r="G286" s="196">
        <v>36.94</v>
      </c>
      <c r="H286" s="223">
        <v>35.83</v>
      </c>
      <c r="I286" s="223">
        <v>32.25</v>
      </c>
      <c r="J286" s="223">
        <v>3.58</v>
      </c>
      <c r="K286" s="196">
        <v>35.65</v>
      </c>
      <c r="L286" s="196">
        <v>32.090000000000003</v>
      </c>
      <c r="M286" s="196">
        <v>3.56</v>
      </c>
      <c r="N286" s="196">
        <v>36.94</v>
      </c>
      <c r="O286" s="196">
        <v>35.46</v>
      </c>
      <c r="P286" s="196">
        <v>31.91</v>
      </c>
      <c r="Q286" s="196">
        <v>3.55</v>
      </c>
      <c r="R286" s="196">
        <v>35.46</v>
      </c>
      <c r="S286" s="196">
        <v>35.46</v>
      </c>
      <c r="T286" s="196">
        <v>31.91</v>
      </c>
      <c r="U286" s="196">
        <v>3.55</v>
      </c>
      <c r="V286" s="224">
        <f t="shared" si="66"/>
        <v>35.46</v>
      </c>
      <c r="W286" s="196">
        <f t="shared" si="67"/>
        <v>35.83</v>
      </c>
      <c r="X286" s="196"/>
    </row>
    <row r="287" spans="1:24" s="7" customFormat="1" ht="110.25" outlineLevel="1">
      <c r="A287" s="24" t="s">
        <v>463</v>
      </c>
      <c r="B287" s="9" t="s">
        <v>1032</v>
      </c>
      <c r="C287" s="9" t="s">
        <v>1678</v>
      </c>
      <c r="D287" s="9" t="s">
        <v>67</v>
      </c>
      <c r="E287" s="26" t="s">
        <v>1677</v>
      </c>
      <c r="F287" s="21"/>
      <c r="G287" s="196">
        <v>98.82</v>
      </c>
      <c r="H287" s="223">
        <v>95.86</v>
      </c>
      <c r="I287" s="223">
        <v>86.27</v>
      </c>
      <c r="J287" s="223">
        <v>9.59</v>
      </c>
      <c r="K287" s="196">
        <v>95.36</v>
      </c>
      <c r="L287" s="196">
        <v>85.82</v>
      </c>
      <c r="M287" s="196">
        <v>9.5399999999999991</v>
      </c>
      <c r="N287" s="196">
        <v>98.82</v>
      </c>
      <c r="O287" s="196">
        <v>94.87</v>
      </c>
      <c r="P287" s="196">
        <v>85.38000000000001</v>
      </c>
      <c r="Q287" s="196">
        <v>9.49</v>
      </c>
      <c r="R287" s="196">
        <v>94.87</v>
      </c>
      <c r="S287" s="196">
        <v>94.87</v>
      </c>
      <c r="T287" s="196">
        <v>85.38000000000001</v>
      </c>
      <c r="U287" s="196">
        <v>9.49</v>
      </c>
      <c r="V287" s="224">
        <f t="shared" si="66"/>
        <v>94.87</v>
      </c>
      <c r="W287" s="196">
        <f t="shared" si="67"/>
        <v>95.86</v>
      </c>
      <c r="X287" s="196"/>
    </row>
    <row r="288" spans="1:24" s="7" customFormat="1" ht="110.25" outlineLevel="1">
      <c r="A288" s="24" t="s">
        <v>466</v>
      </c>
      <c r="B288" s="20" t="s">
        <v>1033</v>
      </c>
      <c r="C288" s="20" t="s">
        <v>1679</v>
      </c>
      <c r="D288" s="20" t="s">
        <v>67</v>
      </c>
      <c r="E288" s="26" t="s">
        <v>1677</v>
      </c>
      <c r="F288" s="21"/>
      <c r="G288" s="196">
        <v>34.61</v>
      </c>
      <c r="H288" s="223">
        <v>33.57</v>
      </c>
      <c r="I288" s="223">
        <v>30.21</v>
      </c>
      <c r="J288" s="223">
        <v>3.36</v>
      </c>
      <c r="K288" s="196">
        <v>33.4</v>
      </c>
      <c r="L288" s="196">
        <v>30.06</v>
      </c>
      <c r="M288" s="196">
        <v>3.34</v>
      </c>
      <c r="N288" s="196">
        <v>34.61</v>
      </c>
      <c r="O288" s="196">
        <v>33.229999999999997</v>
      </c>
      <c r="P288" s="196">
        <v>29.9</v>
      </c>
      <c r="Q288" s="196">
        <v>3.33</v>
      </c>
      <c r="R288" s="196">
        <v>33.229999999999997</v>
      </c>
      <c r="S288" s="196">
        <v>33.229999999999997</v>
      </c>
      <c r="T288" s="196">
        <v>29.9</v>
      </c>
      <c r="U288" s="196">
        <v>3.33</v>
      </c>
      <c r="V288" s="224">
        <f t="shared" si="66"/>
        <v>33.229999999999997</v>
      </c>
      <c r="W288" s="196">
        <f t="shared" si="67"/>
        <v>33.57</v>
      </c>
      <c r="X288" s="196"/>
    </row>
    <row r="289" spans="1:24" s="7" customFormat="1" ht="110.25" outlineLevel="1">
      <c r="A289" s="24" t="s">
        <v>469</v>
      </c>
      <c r="B289" s="20" t="s">
        <v>1034</v>
      </c>
      <c r="C289" s="20" t="s">
        <v>1680</v>
      </c>
      <c r="D289" s="20" t="s">
        <v>67</v>
      </c>
      <c r="E289" s="26" t="s">
        <v>1677</v>
      </c>
      <c r="F289" s="21"/>
      <c r="G289" s="196">
        <v>70.37</v>
      </c>
      <c r="H289" s="223">
        <v>68.260000000000005</v>
      </c>
      <c r="I289" s="223">
        <v>61.43</v>
      </c>
      <c r="J289" s="223">
        <v>6.83</v>
      </c>
      <c r="K289" s="196">
        <v>67.91</v>
      </c>
      <c r="L289" s="196">
        <v>61.12</v>
      </c>
      <c r="M289" s="196">
        <v>6.79</v>
      </c>
      <c r="N289" s="196">
        <v>70.37</v>
      </c>
      <c r="O289" s="196">
        <v>67.56</v>
      </c>
      <c r="P289" s="196">
        <v>60.800000000000004</v>
      </c>
      <c r="Q289" s="196">
        <v>6.76</v>
      </c>
      <c r="R289" s="196">
        <v>67.56</v>
      </c>
      <c r="S289" s="196">
        <v>67.56</v>
      </c>
      <c r="T289" s="196">
        <v>60.800000000000004</v>
      </c>
      <c r="U289" s="196">
        <v>6.76</v>
      </c>
      <c r="V289" s="224">
        <f t="shared" si="66"/>
        <v>67.56</v>
      </c>
      <c r="W289" s="196">
        <f t="shared" si="67"/>
        <v>68.260000000000005</v>
      </c>
      <c r="X289" s="196"/>
    </row>
    <row r="290" spans="1:24" s="7" customFormat="1" ht="94.5" outlineLevel="1">
      <c r="A290" s="24" t="s">
        <v>472</v>
      </c>
      <c r="B290" s="20" t="s">
        <v>539</v>
      </c>
      <c r="C290" s="20" t="s">
        <v>1681</v>
      </c>
      <c r="D290" s="20" t="s">
        <v>67</v>
      </c>
      <c r="E290" s="26" t="s">
        <v>1677</v>
      </c>
      <c r="F290" s="21"/>
      <c r="G290" s="196">
        <v>53.56</v>
      </c>
      <c r="H290" s="223">
        <v>51.95</v>
      </c>
      <c r="I290" s="223">
        <v>46.75</v>
      </c>
      <c r="J290" s="223">
        <v>5.2</v>
      </c>
      <c r="K290" s="196">
        <v>51.69</v>
      </c>
      <c r="L290" s="196">
        <v>46.52</v>
      </c>
      <c r="M290" s="196">
        <v>5.17</v>
      </c>
      <c r="N290" s="196">
        <v>53.56</v>
      </c>
      <c r="O290" s="196">
        <v>51.42</v>
      </c>
      <c r="P290" s="196">
        <v>46.28</v>
      </c>
      <c r="Q290" s="196">
        <v>5.14</v>
      </c>
      <c r="R290" s="196">
        <v>51.42</v>
      </c>
      <c r="S290" s="196">
        <v>51.42</v>
      </c>
      <c r="T290" s="196">
        <v>46.28</v>
      </c>
      <c r="U290" s="196">
        <v>5.14</v>
      </c>
      <c r="V290" s="224">
        <f t="shared" si="66"/>
        <v>51.42</v>
      </c>
      <c r="W290" s="196">
        <f t="shared" si="67"/>
        <v>51.95</v>
      </c>
      <c r="X290" s="196"/>
    </row>
    <row r="291" spans="1:24" s="7" customFormat="1" ht="110.25" outlineLevel="1">
      <c r="A291" s="24" t="s">
        <v>473</v>
      </c>
      <c r="B291" s="20" t="s">
        <v>540</v>
      </c>
      <c r="C291" s="20" t="s">
        <v>1682</v>
      </c>
      <c r="D291" s="20" t="s">
        <v>67</v>
      </c>
      <c r="E291" s="26" t="s">
        <v>1677</v>
      </c>
      <c r="F291" s="21"/>
      <c r="G291" s="196">
        <v>114.68</v>
      </c>
      <c r="H291" s="223">
        <v>111.24</v>
      </c>
      <c r="I291" s="223">
        <v>100.11</v>
      </c>
      <c r="J291" s="223">
        <v>11.13</v>
      </c>
      <c r="K291" s="196">
        <v>110.67</v>
      </c>
      <c r="L291" s="196">
        <v>99.6</v>
      </c>
      <c r="M291" s="196">
        <v>11.07</v>
      </c>
      <c r="N291" s="196">
        <v>114.68</v>
      </c>
      <c r="O291" s="196">
        <v>110.09</v>
      </c>
      <c r="P291" s="196">
        <v>99.08</v>
      </c>
      <c r="Q291" s="196">
        <v>11.01</v>
      </c>
      <c r="R291" s="196">
        <v>110.09</v>
      </c>
      <c r="S291" s="196">
        <v>110.09</v>
      </c>
      <c r="T291" s="196">
        <v>99.08</v>
      </c>
      <c r="U291" s="196">
        <v>11.01</v>
      </c>
      <c r="V291" s="224">
        <f t="shared" si="66"/>
        <v>110.09</v>
      </c>
      <c r="W291" s="196">
        <f t="shared" si="67"/>
        <v>111.24</v>
      </c>
      <c r="X291" s="196"/>
    </row>
    <row r="292" spans="1:24" s="7" customFormat="1" ht="94.5" outlineLevel="1">
      <c r="A292" s="24" t="s">
        <v>474</v>
      </c>
      <c r="B292" s="20" t="s">
        <v>1035</v>
      </c>
      <c r="C292" s="20" t="s">
        <v>1683</v>
      </c>
      <c r="D292" s="20" t="s">
        <v>67</v>
      </c>
      <c r="E292" s="26" t="s">
        <v>1677</v>
      </c>
      <c r="F292" s="21"/>
      <c r="G292" s="196">
        <v>65.7</v>
      </c>
      <c r="H292" s="223">
        <v>63.73</v>
      </c>
      <c r="I292" s="223">
        <v>57.35</v>
      </c>
      <c r="J292" s="223">
        <v>6.38</v>
      </c>
      <c r="K292" s="196">
        <v>63.4</v>
      </c>
      <c r="L292" s="196">
        <v>57.06</v>
      </c>
      <c r="M292" s="196">
        <v>6.34</v>
      </c>
      <c r="N292" s="196">
        <v>65.7</v>
      </c>
      <c r="O292" s="196">
        <v>63.07</v>
      </c>
      <c r="P292" s="196">
        <v>56.76</v>
      </c>
      <c r="Q292" s="196">
        <v>6.31</v>
      </c>
      <c r="R292" s="196">
        <v>63.07</v>
      </c>
      <c r="S292" s="196">
        <v>63.07</v>
      </c>
      <c r="T292" s="196">
        <v>56.76</v>
      </c>
      <c r="U292" s="196">
        <v>6.31</v>
      </c>
      <c r="V292" s="224">
        <f t="shared" si="66"/>
        <v>63.07</v>
      </c>
      <c r="W292" s="196">
        <f t="shared" si="67"/>
        <v>63.73</v>
      </c>
      <c r="X292" s="196"/>
    </row>
    <row r="293" spans="1:24" s="7" customFormat="1" ht="110.25" outlineLevel="1">
      <c r="A293" s="24" t="s">
        <v>475</v>
      </c>
      <c r="B293" s="9" t="s">
        <v>1036</v>
      </c>
      <c r="C293" s="9" t="s">
        <v>1684</v>
      </c>
      <c r="D293" s="9" t="s">
        <v>67</v>
      </c>
      <c r="E293" s="26" t="s">
        <v>1677</v>
      </c>
      <c r="F293" s="21"/>
      <c r="G293" s="196">
        <v>117.54</v>
      </c>
      <c r="H293" s="223">
        <v>114.01</v>
      </c>
      <c r="I293" s="223">
        <v>102.61</v>
      </c>
      <c r="J293" s="223">
        <v>11.4</v>
      </c>
      <c r="K293" s="196">
        <v>113.43</v>
      </c>
      <c r="L293" s="196">
        <v>102.08</v>
      </c>
      <c r="M293" s="196">
        <v>11.35</v>
      </c>
      <c r="N293" s="196">
        <v>117.54</v>
      </c>
      <c r="O293" s="196">
        <v>112.84</v>
      </c>
      <c r="P293" s="196">
        <v>101.55000000000001</v>
      </c>
      <c r="Q293" s="196">
        <v>11.29</v>
      </c>
      <c r="R293" s="196">
        <v>112.84</v>
      </c>
      <c r="S293" s="196">
        <v>112.84</v>
      </c>
      <c r="T293" s="196">
        <v>101.55000000000001</v>
      </c>
      <c r="U293" s="196">
        <v>11.29</v>
      </c>
      <c r="V293" s="224">
        <f t="shared" si="66"/>
        <v>112.84</v>
      </c>
      <c r="W293" s="196">
        <f t="shared" si="67"/>
        <v>114.01</v>
      </c>
      <c r="X293" s="196"/>
    </row>
    <row r="294" spans="1:24" s="7" customFormat="1" ht="126" outlineLevel="1">
      <c r="A294" s="24" t="s">
        <v>476</v>
      </c>
      <c r="B294" s="20" t="s">
        <v>1685</v>
      </c>
      <c r="C294" s="20" t="s">
        <v>1686</v>
      </c>
      <c r="D294" s="20" t="s">
        <v>67</v>
      </c>
      <c r="E294" s="26" t="s">
        <v>1677</v>
      </c>
      <c r="F294" s="21"/>
      <c r="G294" s="196">
        <v>130.32</v>
      </c>
      <c r="H294" s="223">
        <v>126.41</v>
      </c>
      <c r="I294" s="223">
        <v>113.77</v>
      </c>
      <c r="J294" s="223">
        <v>12.64</v>
      </c>
      <c r="K294" s="196">
        <v>125.76</v>
      </c>
      <c r="L294" s="196">
        <v>113.18</v>
      </c>
      <c r="M294" s="196">
        <v>12.58</v>
      </c>
      <c r="N294" s="196">
        <v>130.32</v>
      </c>
      <c r="O294" s="196">
        <v>125.11</v>
      </c>
      <c r="P294" s="196">
        <v>112.6</v>
      </c>
      <c r="Q294" s="196">
        <v>12.51</v>
      </c>
      <c r="R294" s="196">
        <v>125.11</v>
      </c>
      <c r="S294" s="196">
        <v>125.11</v>
      </c>
      <c r="T294" s="196">
        <v>112.6</v>
      </c>
      <c r="U294" s="196">
        <v>12.51</v>
      </c>
      <c r="V294" s="224">
        <f t="shared" si="66"/>
        <v>125.11</v>
      </c>
      <c r="W294" s="196">
        <f t="shared" si="67"/>
        <v>126.41</v>
      </c>
      <c r="X294" s="196"/>
    </row>
    <row r="295" spans="1:24" s="7" customFormat="1" ht="94.5" outlineLevel="1">
      <c r="A295" s="24" t="s">
        <v>477</v>
      </c>
      <c r="B295" s="20" t="s">
        <v>433</v>
      </c>
      <c r="C295" s="20" t="s">
        <v>434</v>
      </c>
      <c r="D295" s="20" t="s">
        <v>67</v>
      </c>
      <c r="E295" s="26" t="s">
        <v>1677</v>
      </c>
      <c r="F295" s="21"/>
      <c r="G295" s="196">
        <v>74</v>
      </c>
      <c r="H295" s="223">
        <v>71.78</v>
      </c>
      <c r="I295" s="223">
        <v>64.599999999999994</v>
      </c>
      <c r="J295" s="223">
        <v>7.18</v>
      </c>
      <c r="K295" s="196">
        <v>71.41</v>
      </c>
      <c r="L295" s="196">
        <v>64.27</v>
      </c>
      <c r="M295" s="196">
        <v>7.14</v>
      </c>
      <c r="N295" s="196">
        <v>74</v>
      </c>
      <c r="O295" s="196">
        <v>71.040000000000006</v>
      </c>
      <c r="P295" s="196">
        <v>63.940000000000005</v>
      </c>
      <c r="Q295" s="196">
        <v>7.1</v>
      </c>
      <c r="R295" s="196">
        <v>71.040000000000006</v>
      </c>
      <c r="S295" s="196">
        <v>71.040000000000006</v>
      </c>
      <c r="T295" s="196">
        <v>63.940000000000005</v>
      </c>
      <c r="U295" s="196">
        <v>7.1</v>
      </c>
      <c r="V295" s="224">
        <f t="shared" si="66"/>
        <v>71.040000000000006</v>
      </c>
      <c r="W295" s="196">
        <f t="shared" si="67"/>
        <v>71.78</v>
      </c>
      <c r="X295" s="196"/>
    </row>
    <row r="296" spans="1:24" s="7" customFormat="1" ht="110.25" outlineLevel="1">
      <c r="A296" s="24" t="s">
        <v>480</v>
      </c>
      <c r="B296" s="9" t="s">
        <v>547</v>
      </c>
      <c r="C296" s="9" t="s">
        <v>548</v>
      </c>
      <c r="D296" s="9" t="s">
        <v>67</v>
      </c>
      <c r="E296" s="41" t="s">
        <v>1677</v>
      </c>
      <c r="F296" s="21"/>
      <c r="G296" s="196">
        <v>48</v>
      </c>
      <c r="H296" s="223">
        <v>46.56</v>
      </c>
      <c r="I296" s="223">
        <v>41.9</v>
      </c>
      <c r="J296" s="223">
        <v>4.66</v>
      </c>
      <c r="K296" s="196">
        <v>46.32</v>
      </c>
      <c r="L296" s="196">
        <v>41.69</v>
      </c>
      <c r="M296" s="196">
        <v>4.63</v>
      </c>
      <c r="N296" s="196">
        <v>48</v>
      </c>
      <c r="O296" s="196">
        <v>46.08</v>
      </c>
      <c r="P296" s="196">
        <v>41.47</v>
      </c>
      <c r="Q296" s="196">
        <v>4.6100000000000003</v>
      </c>
      <c r="R296" s="196">
        <v>46.08</v>
      </c>
      <c r="S296" s="196">
        <v>46.08</v>
      </c>
      <c r="T296" s="196">
        <v>41.47</v>
      </c>
      <c r="U296" s="196">
        <v>4.6100000000000003</v>
      </c>
      <c r="V296" s="224">
        <f t="shared" si="66"/>
        <v>46.08</v>
      </c>
      <c r="W296" s="196">
        <f t="shared" si="67"/>
        <v>46.56</v>
      </c>
      <c r="X296" s="196"/>
    </row>
    <row r="297" spans="1:24" s="7" customFormat="1" ht="126" outlineLevel="1">
      <c r="A297" s="24" t="s">
        <v>482</v>
      </c>
      <c r="B297" s="9" t="s">
        <v>549</v>
      </c>
      <c r="C297" s="9" t="s">
        <v>550</v>
      </c>
      <c r="D297" s="9" t="s">
        <v>67</v>
      </c>
      <c r="E297" s="41" t="s">
        <v>1677</v>
      </c>
      <c r="F297" s="21"/>
      <c r="G297" s="196">
        <v>68</v>
      </c>
      <c r="H297" s="223">
        <v>65.959999999999994</v>
      </c>
      <c r="I297" s="223">
        <v>59.36</v>
      </c>
      <c r="J297" s="223">
        <v>6.6</v>
      </c>
      <c r="K297" s="196">
        <v>65.62</v>
      </c>
      <c r="L297" s="196">
        <v>59.06</v>
      </c>
      <c r="M297" s="196">
        <v>6.56</v>
      </c>
      <c r="N297" s="196">
        <v>68</v>
      </c>
      <c r="O297" s="196">
        <v>65.28</v>
      </c>
      <c r="P297" s="196">
        <v>58.75</v>
      </c>
      <c r="Q297" s="196">
        <v>6.53</v>
      </c>
      <c r="R297" s="196">
        <v>65.28</v>
      </c>
      <c r="S297" s="196">
        <v>65.28</v>
      </c>
      <c r="T297" s="196">
        <v>58.75</v>
      </c>
      <c r="U297" s="196">
        <v>6.53</v>
      </c>
      <c r="V297" s="224">
        <f t="shared" si="66"/>
        <v>65.28</v>
      </c>
      <c r="W297" s="196">
        <f t="shared" si="67"/>
        <v>65.959999999999994</v>
      </c>
      <c r="X297" s="196"/>
    </row>
    <row r="298" spans="1:24" s="7" customFormat="1" ht="78.75" outlineLevel="1">
      <c r="A298" s="24" t="s">
        <v>484</v>
      </c>
      <c r="B298" s="20" t="s">
        <v>457</v>
      </c>
      <c r="C298" s="20" t="s">
        <v>458</v>
      </c>
      <c r="D298" s="20" t="s">
        <v>67</v>
      </c>
      <c r="E298" s="41" t="s">
        <v>84</v>
      </c>
      <c r="F298" s="21"/>
      <c r="G298" s="196">
        <v>61.46</v>
      </c>
      <c r="H298" s="223">
        <v>59.62</v>
      </c>
      <c r="I298" s="223">
        <v>53.06</v>
      </c>
      <c r="J298" s="223">
        <v>6.56</v>
      </c>
      <c r="K298" s="196">
        <v>59.31</v>
      </c>
      <c r="L298" s="196">
        <v>52.79</v>
      </c>
      <c r="M298" s="196">
        <v>6.52</v>
      </c>
      <c r="N298" s="196">
        <v>61.46</v>
      </c>
      <c r="O298" s="196">
        <v>59</v>
      </c>
      <c r="P298" s="196">
        <v>52.51</v>
      </c>
      <c r="Q298" s="196">
        <v>6.49</v>
      </c>
      <c r="R298" s="196">
        <v>59</v>
      </c>
      <c r="S298" s="196">
        <v>59</v>
      </c>
      <c r="T298" s="196">
        <v>52.51</v>
      </c>
      <c r="U298" s="196">
        <v>6.49</v>
      </c>
      <c r="V298" s="224">
        <f t="shared" si="66"/>
        <v>59</v>
      </c>
      <c r="W298" s="196">
        <f t="shared" si="67"/>
        <v>59.62</v>
      </c>
      <c r="X298" s="196"/>
    </row>
    <row r="299" spans="1:24" s="7" customFormat="1" ht="78.75" outlineLevel="1">
      <c r="A299" s="169" t="s">
        <v>487</v>
      </c>
      <c r="B299" s="146" t="s">
        <v>460</v>
      </c>
      <c r="C299" s="146" t="s">
        <v>461</v>
      </c>
      <c r="D299" s="146" t="s">
        <v>67</v>
      </c>
      <c r="E299" s="153" t="s">
        <v>84</v>
      </c>
      <c r="F299" s="21"/>
      <c r="G299" s="196">
        <v>93.82</v>
      </c>
      <c r="H299" s="223">
        <v>91.01</v>
      </c>
      <c r="I299" s="223">
        <v>81</v>
      </c>
      <c r="J299" s="223">
        <v>10.01</v>
      </c>
      <c r="K299" s="196">
        <v>90.54</v>
      </c>
      <c r="L299" s="196">
        <v>80.58</v>
      </c>
      <c r="M299" s="196">
        <v>9.9600000000000009</v>
      </c>
      <c r="N299" s="196">
        <v>93.82</v>
      </c>
      <c r="O299" s="196">
        <v>90.07</v>
      </c>
      <c r="P299" s="196">
        <v>80.16</v>
      </c>
      <c r="Q299" s="196">
        <v>9.91</v>
      </c>
      <c r="R299" s="196">
        <v>90.07</v>
      </c>
      <c r="S299" s="196">
        <v>90.07</v>
      </c>
      <c r="T299" s="196">
        <v>80.16</v>
      </c>
      <c r="U299" s="196">
        <v>9.91</v>
      </c>
      <c r="V299" s="224">
        <f t="shared" si="66"/>
        <v>90.07</v>
      </c>
      <c r="W299" s="196">
        <f t="shared" si="67"/>
        <v>91.01</v>
      </c>
      <c r="X299" s="196"/>
    </row>
    <row r="300" spans="1:24" s="7" customFormat="1" ht="18.75" outlineLevel="1">
      <c r="A300" s="888" t="s">
        <v>525</v>
      </c>
      <c r="B300" s="889"/>
      <c r="C300" s="199"/>
      <c r="D300" s="199"/>
      <c r="E300" s="227"/>
      <c r="F300" s="21"/>
      <c r="G300" s="196"/>
      <c r="H300" s="223"/>
      <c r="I300" s="223"/>
      <c r="J300" s="223"/>
      <c r="K300" s="196"/>
      <c r="L300" s="196"/>
      <c r="M300" s="196"/>
      <c r="N300" s="196"/>
      <c r="O300" s="196"/>
      <c r="P300" s="196"/>
      <c r="Q300" s="196"/>
      <c r="R300" s="196"/>
      <c r="S300" s="196"/>
      <c r="T300" s="196"/>
      <c r="U300" s="196"/>
      <c r="V300" s="196"/>
      <c r="W300" s="224"/>
      <c r="X300" s="196"/>
    </row>
    <row r="301" spans="1:24" s="7" customFormat="1" ht="18.75" outlineLevel="1">
      <c r="A301" s="170" t="s">
        <v>489</v>
      </c>
      <c r="B301" s="171" t="s">
        <v>1015</v>
      </c>
      <c r="C301" s="171"/>
      <c r="D301" s="171"/>
      <c r="E301" s="237"/>
      <c r="F301" s="21"/>
      <c r="G301" s="196"/>
      <c r="H301" s="223"/>
      <c r="I301" s="223"/>
      <c r="J301" s="223"/>
      <c r="K301" s="196"/>
      <c r="L301" s="196"/>
      <c r="M301" s="196"/>
      <c r="N301" s="196"/>
      <c r="O301" s="196"/>
      <c r="P301" s="196"/>
      <c r="Q301" s="196"/>
      <c r="R301" s="196"/>
      <c r="S301" s="196"/>
      <c r="T301" s="196"/>
      <c r="U301" s="196"/>
      <c r="V301" s="196"/>
      <c r="W301" s="224"/>
      <c r="X301" s="196"/>
    </row>
    <row r="302" spans="1:24" s="7" customFormat="1" ht="94.5" outlineLevel="1">
      <c r="A302" s="40" t="s">
        <v>1204</v>
      </c>
      <c r="B302" s="2" t="s">
        <v>1011</v>
      </c>
      <c r="C302" s="2" t="s">
        <v>1687</v>
      </c>
      <c r="D302" s="2" t="s">
        <v>48</v>
      </c>
      <c r="E302" s="10"/>
      <c r="F302" s="21"/>
      <c r="G302" s="196">
        <v>1396.4780000000001</v>
      </c>
      <c r="H302" s="223">
        <v>1354.58</v>
      </c>
      <c r="I302" s="223">
        <v>1219.1199999999999</v>
      </c>
      <c r="J302" s="223">
        <v>135.46</v>
      </c>
      <c r="K302" s="196">
        <v>1347.6</v>
      </c>
      <c r="L302" s="196">
        <v>1212.8399999999999</v>
      </c>
      <c r="M302" s="196">
        <v>134.76</v>
      </c>
      <c r="N302" s="196">
        <v>1396.4780000000001</v>
      </c>
      <c r="O302" s="196">
        <v>1340.62</v>
      </c>
      <c r="P302" s="196">
        <v>1206.56</v>
      </c>
      <c r="Q302" s="196">
        <v>134.06</v>
      </c>
      <c r="R302" s="196">
        <v>1340.62</v>
      </c>
      <c r="S302" s="196">
        <v>1340.62</v>
      </c>
      <c r="T302" s="196">
        <v>1206.56</v>
      </c>
      <c r="U302" s="196">
        <v>134.06</v>
      </c>
      <c r="V302" s="224">
        <f t="shared" ref="V302:V312" si="68">MIN(H302,K302,O302,S302)</f>
        <v>1340.62</v>
      </c>
      <c r="W302" s="196">
        <f t="shared" ref="W302:W312" si="69">MAX(H302,K302,O302,S302)</f>
        <v>1354.58</v>
      </c>
      <c r="X302" s="196"/>
    </row>
    <row r="303" spans="1:24" s="7" customFormat="1" ht="141.75" outlineLevel="1">
      <c r="A303" s="40" t="s">
        <v>1205</v>
      </c>
      <c r="B303" s="2" t="s">
        <v>1108</v>
      </c>
      <c r="C303" s="2" t="s">
        <v>1109</v>
      </c>
      <c r="D303" s="2" t="s">
        <v>48</v>
      </c>
      <c r="E303" s="10"/>
      <c r="F303" s="21"/>
      <c r="G303" s="196">
        <v>2100</v>
      </c>
      <c r="H303" s="223">
        <v>2037</v>
      </c>
      <c r="I303" s="223">
        <v>1833.26</v>
      </c>
      <c r="J303" s="223">
        <v>203.74</v>
      </c>
      <c r="K303" s="196">
        <v>2026.5</v>
      </c>
      <c r="L303" s="196">
        <v>1823.81</v>
      </c>
      <c r="M303" s="196">
        <v>202.69</v>
      </c>
      <c r="N303" s="196">
        <v>2100</v>
      </c>
      <c r="O303" s="196">
        <v>2016</v>
      </c>
      <c r="P303" s="196">
        <v>1814.3600000000001</v>
      </c>
      <c r="Q303" s="196">
        <v>201.64</v>
      </c>
      <c r="R303" s="196">
        <v>2016</v>
      </c>
      <c r="S303" s="196">
        <v>2016</v>
      </c>
      <c r="T303" s="196">
        <v>1814.3600000000001</v>
      </c>
      <c r="U303" s="196">
        <v>201.64</v>
      </c>
      <c r="V303" s="224">
        <f t="shared" si="68"/>
        <v>2016</v>
      </c>
      <c r="W303" s="196">
        <f t="shared" si="69"/>
        <v>2037</v>
      </c>
      <c r="X303" s="196"/>
    </row>
    <row r="304" spans="1:24" s="7" customFormat="1" ht="94.5" outlineLevel="1">
      <c r="A304" s="40" t="s">
        <v>1206</v>
      </c>
      <c r="B304" s="2" t="s">
        <v>1012</v>
      </c>
      <c r="C304" s="2" t="s">
        <v>1013</v>
      </c>
      <c r="D304" s="2" t="s">
        <v>48</v>
      </c>
      <c r="E304" s="10"/>
      <c r="F304" s="21"/>
      <c r="G304" s="196">
        <v>355.66</v>
      </c>
      <c r="H304" s="223">
        <v>344.99</v>
      </c>
      <c r="I304" s="223">
        <v>310.49</v>
      </c>
      <c r="J304" s="223">
        <v>34.5</v>
      </c>
      <c r="K304" s="196">
        <v>343.21</v>
      </c>
      <c r="L304" s="196">
        <v>308.89</v>
      </c>
      <c r="M304" s="196">
        <v>34.32</v>
      </c>
      <c r="N304" s="196">
        <v>355.66</v>
      </c>
      <c r="O304" s="196">
        <v>341.43</v>
      </c>
      <c r="P304" s="196">
        <v>307.29000000000002</v>
      </c>
      <c r="Q304" s="196">
        <v>34.14</v>
      </c>
      <c r="R304" s="196">
        <v>341.43</v>
      </c>
      <c r="S304" s="196">
        <v>341.43</v>
      </c>
      <c r="T304" s="196">
        <v>307.29000000000002</v>
      </c>
      <c r="U304" s="196">
        <v>34.14</v>
      </c>
      <c r="V304" s="224">
        <f t="shared" si="68"/>
        <v>341.43</v>
      </c>
      <c r="W304" s="196">
        <f t="shared" si="69"/>
        <v>344.99</v>
      </c>
      <c r="X304" s="196"/>
    </row>
    <row r="305" spans="1:24" s="7" customFormat="1" ht="63" outlineLevel="1">
      <c r="A305" s="40" t="s">
        <v>1207</v>
      </c>
      <c r="B305" s="2" t="s">
        <v>1688</v>
      </c>
      <c r="C305" s="2" t="s">
        <v>1689</v>
      </c>
      <c r="D305" s="2" t="s">
        <v>48</v>
      </c>
      <c r="E305" s="10"/>
      <c r="F305" s="21"/>
      <c r="G305" s="196">
        <v>500</v>
      </c>
      <c r="H305" s="223">
        <v>485</v>
      </c>
      <c r="I305" s="223">
        <v>436.5</v>
      </c>
      <c r="J305" s="223">
        <v>48.5</v>
      </c>
      <c r="K305" s="196">
        <v>482.5</v>
      </c>
      <c r="L305" s="196">
        <v>434.25</v>
      </c>
      <c r="M305" s="196">
        <v>48.25</v>
      </c>
      <c r="N305" s="196">
        <v>500</v>
      </c>
      <c r="O305" s="196">
        <v>480</v>
      </c>
      <c r="P305" s="196">
        <v>432</v>
      </c>
      <c r="Q305" s="196">
        <v>48</v>
      </c>
      <c r="R305" s="196">
        <v>480</v>
      </c>
      <c r="S305" s="196">
        <v>480</v>
      </c>
      <c r="T305" s="196">
        <v>432</v>
      </c>
      <c r="U305" s="196">
        <v>48</v>
      </c>
      <c r="V305" s="224">
        <f t="shared" si="68"/>
        <v>480</v>
      </c>
      <c r="W305" s="196">
        <f t="shared" si="69"/>
        <v>485</v>
      </c>
      <c r="X305" s="196"/>
    </row>
    <row r="306" spans="1:24" s="7" customFormat="1" ht="63" outlineLevel="1">
      <c r="A306" s="40" t="s">
        <v>1208</v>
      </c>
      <c r="B306" s="2" t="s">
        <v>1690</v>
      </c>
      <c r="C306" s="2" t="s">
        <v>1691</v>
      </c>
      <c r="D306" s="2" t="s">
        <v>48</v>
      </c>
      <c r="E306" s="10"/>
      <c r="F306" s="21"/>
      <c r="G306" s="196">
        <v>1000</v>
      </c>
      <c r="H306" s="223">
        <v>970</v>
      </c>
      <c r="I306" s="223">
        <v>873</v>
      </c>
      <c r="J306" s="223">
        <v>97</v>
      </c>
      <c r="K306" s="196">
        <v>965</v>
      </c>
      <c r="L306" s="196">
        <v>868.5</v>
      </c>
      <c r="M306" s="196">
        <v>96.5</v>
      </c>
      <c r="N306" s="196">
        <v>1000</v>
      </c>
      <c r="O306" s="196">
        <v>960</v>
      </c>
      <c r="P306" s="196">
        <v>864</v>
      </c>
      <c r="Q306" s="196">
        <v>96</v>
      </c>
      <c r="R306" s="196">
        <v>960</v>
      </c>
      <c r="S306" s="196">
        <v>960</v>
      </c>
      <c r="T306" s="196">
        <v>864</v>
      </c>
      <c r="U306" s="196">
        <v>96</v>
      </c>
      <c r="V306" s="224">
        <f t="shared" si="68"/>
        <v>960</v>
      </c>
      <c r="W306" s="196">
        <f t="shared" si="69"/>
        <v>970</v>
      </c>
      <c r="X306" s="196"/>
    </row>
    <row r="307" spans="1:24" s="7" customFormat="1" ht="94.5" outlineLevel="1">
      <c r="A307" s="40" t="s">
        <v>1209</v>
      </c>
      <c r="B307" s="2" t="s">
        <v>1692</v>
      </c>
      <c r="C307" s="2" t="s">
        <v>1014</v>
      </c>
      <c r="D307" s="2" t="s">
        <v>48</v>
      </c>
      <c r="E307" s="10"/>
      <c r="F307" s="21"/>
      <c r="G307" s="196">
        <v>550</v>
      </c>
      <c r="H307" s="223">
        <v>533.5</v>
      </c>
      <c r="I307" s="223">
        <v>480.15</v>
      </c>
      <c r="J307" s="223">
        <v>53.35</v>
      </c>
      <c r="K307" s="196">
        <v>530.75</v>
      </c>
      <c r="L307" s="196">
        <v>477.67</v>
      </c>
      <c r="M307" s="196">
        <v>53.08</v>
      </c>
      <c r="N307" s="196">
        <v>550</v>
      </c>
      <c r="O307" s="196">
        <v>528</v>
      </c>
      <c r="P307" s="196">
        <v>475.2</v>
      </c>
      <c r="Q307" s="196">
        <v>52.8</v>
      </c>
      <c r="R307" s="196">
        <v>528</v>
      </c>
      <c r="S307" s="196">
        <v>528</v>
      </c>
      <c r="T307" s="196">
        <v>475.2</v>
      </c>
      <c r="U307" s="196">
        <v>52.8</v>
      </c>
      <c r="V307" s="224">
        <f t="shared" si="68"/>
        <v>528</v>
      </c>
      <c r="W307" s="196">
        <f t="shared" si="69"/>
        <v>533.5</v>
      </c>
      <c r="X307" s="196"/>
    </row>
    <row r="308" spans="1:24" s="7" customFormat="1" ht="78.75" outlineLevel="1">
      <c r="A308" s="40" t="s">
        <v>1210</v>
      </c>
      <c r="B308" s="2" t="s">
        <v>1020</v>
      </c>
      <c r="C308" s="2" t="s">
        <v>1693</v>
      </c>
      <c r="D308" s="2" t="s">
        <v>48</v>
      </c>
      <c r="E308" s="10"/>
      <c r="F308" s="21"/>
      <c r="G308" s="196">
        <v>1180.0619999999999</v>
      </c>
      <c r="H308" s="223">
        <v>1144.6600000000001</v>
      </c>
      <c r="I308" s="223">
        <v>1030.19</v>
      </c>
      <c r="J308" s="223">
        <v>114.47</v>
      </c>
      <c r="K308" s="196">
        <v>1138.76</v>
      </c>
      <c r="L308" s="196">
        <v>1024.8800000000001</v>
      </c>
      <c r="M308" s="196">
        <v>113.88</v>
      </c>
      <c r="N308" s="196">
        <v>1180.0619999999999</v>
      </c>
      <c r="O308" s="196">
        <v>1132.8599999999999</v>
      </c>
      <c r="P308" s="196">
        <v>1019.5699999999999</v>
      </c>
      <c r="Q308" s="196">
        <v>113.29</v>
      </c>
      <c r="R308" s="196">
        <v>1132.8599999999999</v>
      </c>
      <c r="S308" s="196">
        <v>1132.8599999999999</v>
      </c>
      <c r="T308" s="196">
        <v>1019.5699999999999</v>
      </c>
      <c r="U308" s="196">
        <v>113.29</v>
      </c>
      <c r="V308" s="224">
        <f t="shared" si="68"/>
        <v>1132.8599999999999</v>
      </c>
      <c r="W308" s="196">
        <f t="shared" si="69"/>
        <v>1144.6600000000001</v>
      </c>
      <c r="X308" s="196"/>
    </row>
    <row r="309" spans="1:24" s="7" customFormat="1" ht="47.25" outlineLevel="1">
      <c r="A309" s="40" t="s">
        <v>1211</v>
      </c>
      <c r="B309" s="2" t="s">
        <v>1694</v>
      </c>
      <c r="C309" s="2" t="s">
        <v>1695</v>
      </c>
      <c r="D309" s="2" t="s">
        <v>48</v>
      </c>
      <c r="E309" s="10"/>
      <c r="F309" s="21" t="str">
        <f>VLOOKUP(A309,'[3]Калькулятор Индексации '!$A$12:$I$188,9,FALSE)</f>
        <v>Индексация</v>
      </c>
      <c r="G309" s="196">
        <v>2456.2999999999997</v>
      </c>
      <c r="H309" s="223">
        <v>2382.61</v>
      </c>
      <c r="I309" s="223">
        <v>2120.52</v>
      </c>
      <c r="J309" s="223">
        <v>262.08999999999997</v>
      </c>
      <c r="K309" s="196">
        <v>2370.33</v>
      </c>
      <c r="L309" s="196">
        <v>2109.59</v>
      </c>
      <c r="M309" s="196">
        <v>260.74</v>
      </c>
      <c r="N309" s="196">
        <v>2456.2999999999997</v>
      </c>
      <c r="O309" s="196">
        <v>2358.0500000000002</v>
      </c>
      <c r="P309" s="196">
        <v>2098.6600000000003</v>
      </c>
      <c r="Q309" s="196">
        <v>259.39</v>
      </c>
      <c r="R309" s="196">
        <v>2358.0500000000002</v>
      </c>
      <c r="S309" s="196">
        <v>2358.0500000000002</v>
      </c>
      <c r="T309" s="196">
        <v>2098.6600000000003</v>
      </c>
      <c r="U309" s="196">
        <v>259.39</v>
      </c>
      <c r="V309" s="224">
        <f t="shared" si="68"/>
        <v>2358.0500000000002</v>
      </c>
      <c r="W309" s="196">
        <f t="shared" si="69"/>
        <v>2382.61</v>
      </c>
      <c r="X309" s="196"/>
    </row>
    <row r="310" spans="1:24" s="7" customFormat="1" outlineLevel="1">
      <c r="A310" s="40" t="s">
        <v>1212</v>
      </c>
      <c r="B310" s="2" t="s">
        <v>1696</v>
      </c>
      <c r="C310" s="2" t="s">
        <v>1697</v>
      </c>
      <c r="D310" s="2" t="s">
        <v>48</v>
      </c>
      <c r="E310" s="10"/>
      <c r="F310" s="21"/>
      <c r="G310" s="196">
        <v>679.08</v>
      </c>
      <c r="H310" s="223">
        <v>658.71</v>
      </c>
      <c r="I310" s="223">
        <v>658.71</v>
      </c>
      <c r="J310" s="223">
        <v>0</v>
      </c>
      <c r="K310" s="196">
        <v>655.30999999999995</v>
      </c>
      <c r="L310" s="196">
        <v>655.30999999999995</v>
      </c>
      <c r="M310" s="196">
        <v>0</v>
      </c>
      <c r="N310" s="196">
        <v>679.08</v>
      </c>
      <c r="O310" s="196">
        <v>651.91999999999996</v>
      </c>
      <c r="P310" s="196">
        <v>651.91999999999996</v>
      </c>
      <c r="Q310" s="196">
        <v>0</v>
      </c>
      <c r="R310" s="196">
        <v>651.91999999999996</v>
      </c>
      <c r="S310" s="196">
        <v>651.91999999999996</v>
      </c>
      <c r="T310" s="196">
        <v>651.91999999999996</v>
      </c>
      <c r="U310" s="196">
        <v>0</v>
      </c>
      <c r="V310" s="224">
        <f t="shared" si="68"/>
        <v>651.91999999999996</v>
      </c>
      <c r="W310" s="196">
        <f t="shared" si="69"/>
        <v>658.71</v>
      </c>
      <c r="X310" s="196"/>
    </row>
    <row r="311" spans="1:24" s="7" customFormat="1" outlineLevel="1">
      <c r="A311" s="40" t="s">
        <v>1213</v>
      </c>
      <c r="B311" s="20" t="s">
        <v>912</v>
      </c>
      <c r="C311" s="20" t="s">
        <v>1307</v>
      </c>
      <c r="D311" s="20" t="s">
        <v>48</v>
      </c>
      <c r="E311" s="26" t="s">
        <v>84</v>
      </c>
      <c r="F311" s="21"/>
      <c r="G311" s="196">
        <v>20</v>
      </c>
      <c r="H311" s="223">
        <v>19.399999999999999</v>
      </c>
      <c r="I311" s="223">
        <v>19.399999999999999</v>
      </c>
      <c r="J311" s="223">
        <v>0</v>
      </c>
      <c r="K311" s="196">
        <v>19.3</v>
      </c>
      <c r="L311" s="196">
        <v>19.3</v>
      </c>
      <c r="M311" s="196">
        <v>0</v>
      </c>
      <c r="N311" s="196">
        <v>20</v>
      </c>
      <c r="O311" s="196">
        <v>19.2</v>
      </c>
      <c r="P311" s="196">
        <v>19.2</v>
      </c>
      <c r="Q311" s="196">
        <v>0</v>
      </c>
      <c r="R311" s="196">
        <v>19.2</v>
      </c>
      <c r="S311" s="196">
        <v>19.2</v>
      </c>
      <c r="T311" s="196">
        <v>19.2</v>
      </c>
      <c r="U311" s="196">
        <v>0</v>
      </c>
      <c r="V311" s="224">
        <f t="shared" si="68"/>
        <v>19.2</v>
      </c>
      <c r="W311" s="196">
        <f t="shared" si="69"/>
        <v>19.399999999999999</v>
      </c>
      <c r="X311" s="196"/>
    </row>
    <row r="312" spans="1:24" s="7" customFormat="1" ht="31.5" outlineLevel="1">
      <c r="A312" s="40" t="s">
        <v>1306</v>
      </c>
      <c r="B312" s="20" t="s">
        <v>1308</v>
      </c>
      <c r="C312" s="20" t="s">
        <v>1309</v>
      </c>
      <c r="D312" s="20" t="s">
        <v>48</v>
      </c>
      <c r="E312" s="26"/>
      <c r="F312" s="21"/>
      <c r="G312" s="196">
        <v>70</v>
      </c>
      <c r="H312" s="223">
        <v>67.900000000000006</v>
      </c>
      <c r="I312" s="223">
        <v>67.900000000000006</v>
      </c>
      <c r="J312" s="223">
        <v>0</v>
      </c>
      <c r="K312" s="196">
        <v>67.55</v>
      </c>
      <c r="L312" s="196">
        <v>67.55</v>
      </c>
      <c r="M312" s="196">
        <v>0</v>
      </c>
      <c r="N312" s="196">
        <v>70</v>
      </c>
      <c r="O312" s="196">
        <v>67.2</v>
      </c>
      <c r="P312" s="196">
        <v>67.2</v>
      </c>
      <c r="Q312" s="196">
        <v>0</v>
      </c>
      <c r="R312" s="196">
        <v>67.2</v>
      </c>
      <c r="S312" s="196">
        <v>67.2</v>
      </c>
      <c r="T312" s="196">
        <v>67.2</v>
      </c>
      <c r="U312" s="196">
        <v>0</v>
      </c>
      <c r="V312" s="224">
        <f t="shared" si="68"/>
        <v>67.2</v>
      </c>
      <c r="W312" s="196">
        <f t="shared" si="69"/>
        <v>67.900000000000006</v>
      </c>
      <c r="X312" s="196"/>
    </row>
    <row r="313" spans="1:24" s="7" customFormat="1" outlineLevel="1">
      <c r="A313" s="40" t="s">
        <v>491</v>
      </c>
      <c r="B313" s="150" t="s">
        <v>1115</v>
      </c>
      <c r="C313" s="150"/>
      <c r="D313" s="150"/>
      <c r="E313" s="26"/>
      <c r="F313" s="21"/>
      <c r="G313" s="230"/>
      <c r="H313" s="223"/>
      <c r="I313" s="223"/>
      <c r="J313" s="223"/>
      <c r="K313" s="230"/>
      <c r="L313" s="230"/>
      <c r="M313" s="230"/>
      <c r="N313" s="230"/>
      <c r="O313" s="230"/>
      <c r="P313" s="230"/>
      <c r="Q313" s="230"/>
      <c r="R313" s="230"/>
      <c r="S313" s="230"/>
      <c r="T313" s="230"/>
      <c r="U313" s="230"/>
      <c r="V313" s="230"/>
      <c r="W313" s="224"/>
      <c r="X313" s="230"/>
    </row>
    <row r="314" spans="1:24" s="7" customFormat="1" ht="110.25" outlineLevel="1">
      <c r="A314" s="40" t="s">
        <v>1112</v>
      </c>
      <c r="B314" s="20" t="s">
        <v>1116</v>
      </c>
      <c r="C314" s="20" t="s">
        <v>1117</v>
      </c>
      <c r="D314" s="20" t="s">
        <v>48</v>
      </c>
      <c r="E314" s="26" t="s">
        <v>84</v>
      </c>
      <c r="F314" s="21"/>
      <c r="G314" s="230">
        <v>850</v>
      </c>
      <c r="H314" s="223">
        <v>824.5</v>
      </c>
      <c r="I314" s="223">
        <v>824.5</v>
      </c>
      <c r="J314" s="223">
        <v>0</v>
      </c>
      <c r="K314" s="230">
        <v>820.25</v>
      </c>
      <c r="L314" s="230">
        <v>820.25</v>
      </c>
      <c r="M314" s="230">
        <v>0</v>
      </c>
      <c r="N314" s="230">
        <v>850</v>
      </c>
      <c r="O314" s="230">
        <v>816</v>
      </c>
      <c r="P314" s="230">
        <v>816</v>
      </c>
      <c r="Q314" s="230">
        <v>0</v>
      </c>
      <c r="R314" s="230">
        <v>816</v>
      </c>
      <c r="S314" s="230">
        <v>816</v>
      </c>
      <c r="T314" s="230">
        <v>816</v>
      </c>
      <c r="U314" s="230">
        <v>0</v>
      </c>
      <c r="V314" s="224">
        <f t="shared" ref="V314:V330" si="70">MIN(H314,K314,O314,S314)</f>
        <v>816</v>
      </c>
      <c r="W314" s="196">
        <f t="shared" ref="W314:W330" si="71">MAX(H314,K314,O314,S314)</f>
        <v>824.5</v>
      </c>
      <c r="X314" s="230"/>
    </row>
    <row r="315" spans="1:24" s="7" customFormat="1" ht="126" outlineLevel="1">
      <c r="A315" s="40" t="s">
        <v>1113</v>
      </c>
      <c r="B315" s="20" t="s">
        <v>1698</v>
      </c>
      <c r="C315" s="20" t="s">
        <v>1118</v>
      </c>
      <c r="D315" s="20" t="s">
        <v>48</v>
      </c>
      <c r="E315" s="26"/>
      <c r="F315" s="21"/>
      <c r="G315" s="230">
        <v>350</v>
      </c>
      <c r="H315" s="223">
        <v>339.5</v>
      </c>
      <c r="I315" s="223">
        <v>339.5</v>
      </c>
      <c r="J315" s="223">
        <v>0</v>
      </c>
      <c r="K315" s="230">
        <v>337.75</v>
      </c>
      <c r="L315" s="230">
        <v>337.75</v>
      </c>
      <c r="M315" s="230">
        <v>0</v>
      </c>
      <c r="N315" s="230">
        <v>350</v>
      </c>
      <c r="O315" s="230">
        <v>336</v>
      </c>
      <c r="P315" s="230">
        <v>336</v>
      </c>
      <c r="Q315" s="230">
        <v>0</v>
      </c>
      <c r="R315" s="230">
        <v>336</v>
      </c>
      <c r="S315" s="230">
        <v>336</v>
      </c>
      <c r="T315" s="230">
        <v>336</v>
      </c>
      <c r="U315" s="230">
        <v>0</v>
      </c>
      <c r="V315" s="224">
        <f t="shared" si="70"/>
        <v>336</v>
      </c>
      <c r="W315" s="196">
        <f t="shared" si="71"/>
        <v>339.5</v>
      </c>
      <c r="X315" s="230"/>
    </row>
    <row r="316" spans="1:24" s="7" customFormat="1" ht="126" outlineLevel="1">
      <c r="A316" s="40" t="s">
        <v>1114</v>
      </c>
      <c r="B316" s="20" t="s">
        <v>1699</v>
      </c>
      <c r="C316" s="20" t="s">
        <v>1119</v>
      </c>
      <c r="D316" s="20" t="s">
        <v>48</v>
      </c>
      <c r="E316" s="26"/>
      <c r="F316" s="21"/>
      <c r="G316" s="230">
        <v>630</v>
      </c>
      <c r="H316" s="223">
        <v>611.1</v>
      </c>
      <c r="I316" s="223">
        <v>611.1</v>
      </c>
      <c r="J316" s="223">
        <v>0</v>
      </c>
      <c r="K316" s="230">
        <v>607.95000000000005</v>
      </c>
      <c r="L316" s="230">
        <v>607.95000000000005</v>
      </c>
      <c r="M316" s="230">
        <v>0</v>
      </c>
      <c r="N316" s="230">
        <v>630</v>
      </c>
      <c r="O316" s="230">
        <v>604.79999999999995</v>
      </c>
      <c r="P316" s="230">
        <v>604.79999999999995</v>
      </c>
      <c r="Q316" s="230">
        <v>0</v>
      </c>
      <c r="R316" s="230">
        <v>604.79999999999995</v>
      </c>
      <c r="S316" s="230">
        <v>604.79999999999995</v>
      </c>
      <c r="T316" s="230">
        <v>604.79999999999995</v>
      </c>
      <c r="U316" s="230">
        <v>0</v>
      </c>
      <c r="V316" s="224">
        <f t="shared" si="70"/>
        <v>604.79999999999995</v>
      </c>
      <c r="W316" s="196">
        <f t="shared" si="71"/>
        <v>611.1</v>
      </c>
      <c r="X316" s="230"/>
    </row>
    <row r="317" spans="1:24" s="7" customFormat="1" ht="173.25" outlineLevel="1">
      <c r="A317" s="152" t="s">
        <v>492</v>
      </c>
      <c r="B317" s="20" t="s">
        <v>436</v>
      </c>
      <c r="C317" s="20" t="s">
        <v>437</v>
      </c>
      <c r="D317" s="20" t="s">
        <v>48</v>
      </c>
      <c r="E317" s="43" t="s">
        <v>84</v>
      </c>
      <c r="F317" s="21"/>
      <c r="G317" s="230">
        <v>5200</v>
      </c>
      <c r="H317" s="223">
        <v>5044</v>
      </c>
      <c r="I317" s="223">
        <v>4539.6000000000004</v>
      </c>
      <c r="J317" s="223">
        <v>504.4</v>
      </c>
      <c r="K317" s="230">
        <v>5018</v>
      </c>
      <c r="L317" s="230">
        <v>4516.2</v>
      </c>
      <c r="M317" s="230">
        <v>501.8</v>
      </c>
      <c r="N317" s="230">
        <v>5200</v>
      </c>
      <c r="O317" s="230">
        <v>4992</v>
      </c>
      <c r="P317" s="230">
        <v>4492.8</v>
      </c>
      <c r="Q317" s="230">
        <v>499.2</v>
      </c>
      <c r="R317" s="230">
        <v>4992</v>
      </c>
      <c r="S317" s="230">
        <v>4992</v>
      </c>
      <c r="T317" s="230">
        <v>4492.8</v>
      </c>
      <c r="U317" s="230">
        <v>499.2</v>
      </c>
      <c r="V317" s="224">
        <f t="shared" si="70"/>
        <v>4992</v>
      </c>
      <c r="W317" s="196">
        <f t="shared" si="71"/>
        <v>5044</v>
      </c>
      <c r="X317" s="230"/>
    </row>
    <row r="318" spans="1:24" s="7" customFormat="1" ht="141.75" outlineLevel="1">
      <c r="A318" s="40" t="s">
        <v>494</v>
      </c>
      <c r="B318" s="20" t="s">
        <v>439</v>
      </c>
      <c r="C318" s="20" t="s">
        <v>440</v>
      </c>
      <c r="D318" s="20" t="s">
        <v>48</v>
      </c>
      <c r="E318" s="43" t="s">
        <v>84</v>
      </c>
      <c r="F318" s="21"/>
      <c r="G318" s="230">
        <v>4763.3900000000003</v>
      </c>
      <c r="H318" s="223">
        <v>4620.49</v>
      </c>
      <c r="I318" s="223">
        <v>4158.4399999999996</v>
      </c>
      <c r="J318" s="223">
        <v>462.05</v>
      </c>
      <c r="K318" s="230">
        <v>4596.67</v>
      </c>
      <c r="L318" s="230">
        <v>4137</v>
      </c>
      <c r="M318" s="230">
        <v>459.67</v>
      </c>
      <c r="N318" s="230">
        <v>4763.3900000000003</v>
      </c>
      <c r="O318" s="230">
        <v>4572.8500000000004</v>
      </c>
      <c r="P318" s="230">
        <v>4115.5600000000004</v>
      </c>
      <c r="Q318" s="230">
        <v>457.29</v>
      </c>
      <c r="R318" s="230">
        <v>4572.8500000000004</v>
      </c>
      <c r="S318" s="230">
        <v>4572.8500000000004</v>
      </c>
      <c r="T318" s="230">
        <v>4115.5600000000004</v>
      </c>
      <c r="U318" s="230">
        <v>457.29</v>
      </c>
      <c r="V318" s="224">
        <f t="shared" si="70"/>
        <v>4572.8500000000004</v>
      </c>
      <c r="W318" s="196">
        <f t="shared" si="71"/>
        <v>4620.49</v>
      </c>
      <c r="X318" s="230"/>
    </row>
    <row r="319" spans="1:24" s="7" customFormat="1" ht="47.25" outlineLevel="1">
      <c r="A319" s="152" t="s">
        <v>495</v>
      </c>
      <c r="B319" s="20" t="s">
        <v>478</v>
      </c>
      <c r="C319" s="20" t="s">
        <v>479</v>
      </c>
      <c r="D319" s="20" t="s">
        <v>67</v>
      </c>
      <c r="E319" s="26" t="s">
        <v>84</v>
      </c>
      <c r="F319" s="21"/>
      <c r="G319" s="230">
        <v>357.18</v>
      </c>
      <c r="H319" s="223">
        <v>346.46</v>
      </c>
      <c r="I319" s="223">
        <v>311.81</v>
      </c>
      <c r="J319" s="223">
        <v>34.65</v>
      </c>
      <c r="K319" s="230">
        <v>344.68</v>
      </c>
      <c r="L319" s="230">
        <v>310.20999999999998</v>
      </c>
      <c r="M319" s="230">
        <v>34.47</v>
      </c>
      <c r="N319" s="230">
        <v>357.18</v>
      </c>
      <c r="O319" s="230">
        <v>342.89</v>
      </c>
      <c r="P319" s="230">
        <v>308.59999999999997</v>
      </c>
      <c r="Q319" s="230">
        <v>34.29</v>
      </c>
      <c r="R319" s="230">
        <v>342.89</v>
      </c>
      <c r="S319" s="230">
        <v>342.89</v>
      </c>
      <c r="T319" s="230">
        <v>308.59999999999997</v>
      </c>
      <c r="U319" s="230">
        <v>34.29</v>
      </c>
      <c r="V319" s="224">
        <f t="shared" si="70"/>
        <v>342.89</v>
      </c>
      <c r="W319" s="196">
        <f t="shared" si="71"/>
        <v>346.46</v>
      </c>
      <c r="X319" s="230"/>
    </row>
    <row r="320" spans="1:24" s="7" customFormat="1" ht="94.5" outlineLevel="1">
      <c r="A320" s="40" t="s">
        <v>551</v>
      </c>
      <c r="B320" s="20" t="s">
        <v>447</v>
      </c>
      <c r="C320" s="20" t="s">
        <v>448</v>
      </c>
      <c r="D320" s="20" t="s">
        <v>449</v>
      </c>
      <c r="E320" s="26"/>
      <c r="F320" s="21"/>
      <c r="G320" s="230">
        <v>3607.1</v>
      </c>
      <c r="H320" s="223">
        <v>3498.89</v>
      </c>
      <c r="I320" s="223">
        <v>3148.86</v>
      </c>
      <c r="J320" s="223">
        <v>350.03</v>
      </c>
      <c r="K320" s="230">
        <v>3480.85</v>
      </c>
      <c r="L320" s="230">
        <v>3132.63</v>
      </c>
      <c r="M320" s="230">
        <v>348.22</v>
      </c>
      <c r="N320" s="230">
        <v>3607.1</v>
      </c>
      <c r="O320" s="230">
        <v>3462.82</v>
      </c>
      <c r="P320" s="230">
        <v>3116.4</v>
      </c>
      <c r="Q320" s="230">
        <v>346.42</v>
      </c>
      <c r="R320" s="230">
        <v>3462.82</v>
      </c>
      <c r="S320" s="230">
        <v>3462.82</v>
      </c>
      <c r="T320" s="230">
        <v>3116.4</v>
      </c>
      <c r="U320" s="230">
        <v>346.42</v>
      </c>
      <c r="V320" s="224">
        <f t="shared" si="70"/>
        <v>3462.82</v>
      </c>
      <c r="W320" s="196">
        <f t="shared" si="71"/>
        <v>3498.89</v>
      </c>
      <c r="X320" s="230"/>
    </row>
    <row r="321" spans="1:24" s="7" customFormat="1" ht="141.75" outlineLevel="1">
      <c r="A321" s="152" t="s">
        <v>552</v>
      </c>
      <c r="B321" s="20" t="s">
        <v>1700</v>
      </c>
      <c r="C321" s="20" t="s">
        <v>969</v>
      </c>
      <c r="D321" s="20" t="s">
        <v>67</v>
      </c>
      <c r="E321" s="41" t="s">
        <v>907</v>
      </c>
      <c r="F321" s="21"/>
      <c r="G321" s="230">
        <v>65.680000000000007</v>
      </c>
      <c r="H321" s="223">
        <v>63.71</v>
      </c>
      <c r="I321" s="223">
        <v>56.71</v>
      </c>
      <c r="J321" s="223">
        <v>7</v>
      </c>
      <c r="K321" s="230">
        <v>63.38</v>
      </c>
      <c r="L321" s="230">
        <v>56.41</v>
      </c>
      <c r="M321" s="230">
        <v>6.97</v>
      </c>
      <c r="N321" s="230">
        <v>65.680000000000007</v>
      </c>
      <c r="O321" s="230">
        <v>63.05</v>
      </c>
      <c r="P321" s="230">
        <v>56.12</v>
      </c>
      <c r="Q321" s="230">
        <v>6.93</v>
      </c>
      <c r="R321" s="230">
        <v>63.05</v>
      </c>
      <c r="S321" s="230">
        <v>63.05</v>
      </c>
      <c r="T321" s="230">
        <v>56.12</v>
      </c>
      <c r="U321" s="230">
        <v>6.93</v>
      </c>
      <c r="V321" s="224">
        <f t="shared" si="70"/>
        <v>63.05</v>
      </c>
      <c r="W321" s="196">
        <f t="shared" si="71"/>
        <v>63.71</v>
      </c>
      <c r="X321" s="230"/>
    </row>
    <row r="322" spans="1:24" s="7" customFormat="1" ht="141.75" outlineLevel="1">
      <c r="A322" s="40" t="s">
        <v>553</v>
      </c>
      <c r="B322" s="20" t="s">
        <v>1701</v>
      </c>
      <c r="C322" s="20" t="s">
        <v>968</v>
      </c>
      <c r="D322" s="20" t="s">
        <v>67</v>
      </c>
      <c r="E322" s="41" t="s">
        <v>907</v>
      </c>
      <c r="F322" s="21"/>
      <c r="G322" s="230">
        <v>47.19</v>
      </c>
      <c r="H322" s="223">
        <v>45.77</v>
      </c>
      <c r="I322" s="223">
        <v>40.74</v>
      </c>
      <c r="J322" s="223">
        <v>5.03</v>
      </c>
      <c r="K322" s="230">
        <v>45.54</v>
      </c>
      <c r="L322" s="230">
        <v>40.53</v>
      </c>
      <c r="M322" s="230">
        <v>5.01</v>
      </c>
      <c r="N322" s="230">
        <v>47.19</v>
      </c>
      <c r="O322" s="230">
        <v>45.3</v>
      </c>
      <c r="P322" s="230">
        <v>40.319999999999993</v>
      </c>
      <c r="Q322" s="230">
        <v>4.9800000000000004</v>
      </c>
      <c r="R322" s="230">
        <v>45.3</v>
      </c>
      <c r="S322" s="230">
        <v>45.3</v>
      </c>
      <c r="T322" s="230">
        <v>40.319999999999993</v>
      </c>
      <c r="U322" s="230">
        <v>4.9800000000000004</v>
      </c>
      <c r="V322" s="224">
        <f t="shared" si="70"/>
        <v>45.3</v>
      </c>
      <c r="W322" s="196">
        <f t="shared" si="71"/>
        <v>45.77</v>
      </c>
      <c r="X322" s="230"/>
    </row>
    <row r="323" spans="1:24" s="7" customFormat="1" ht="141.75" outlineLevel="1">
      <c r="A323" s="152" t="s">
        <v>554</v>
      </c>
      <c r="B323" s="20" t="s">
        <v>1702</v>
      </c>
      <c r="C323" s="20" t="s">
        <v>481</v>
      </c>
      <c r="D323" s="20" t="s">
        <v>67</v>
      </c>
      <c r="E323" s="26" t="s">
        <v>907</v>
      </c>
      <c r="F323" s="21"/>
      <c r="G323" s="230">
        <v>74.91</v>
      </c>
      <c r="H323" s="223">
        <v>72.66</v>
      </c>
      <c r="I323" s="223">
        <v>65.39</v>
      </c>
      <c r="J323" s="223">
        <v>7.27</v>
      </c>
      <c r="K323" s="230">
        <v>72.290000000000006</v>
      </c>
      <c r="L323" s="230">
        <v>65.06</v>
      </c>
      <c r="M323" s="230">
        <v>7.23</v>
      </c>
      <c r="N323" s="230">
        <v>74.91</v>
      </c>
      <c r="O323" s="230">
        <v>71.91</v>
      </c>
      <c r="P323" s="230">
        <v>64.72</v>
      </c>
      <c r="Q323" s="230">
        <v>7.19</v>
      </c>
      <c r="R323" s="230">
        <v>71.91</v>
      </c>
      <c r="S323" s="230">
        <v>71.91</v>
      </c>
      <c r="T323" s="230">
        <v>64.72</v>
      </c>
      <c r="U323" s="230">
        <v>7.19</v>
      </c>
      <c r="V323" s="224">
        <f t="shared" si="70"/>
        <v>71.91</v>
      </c>
      <c r="W323" s="196">
        <f t="shared" si="71"/>
        <v>72.66</v>
      </c>
      <c r="X323" s="230"/>
    </row>
    <row r="324" spans="1:24" s="7" customFormat="1" ht="47.25" outlineLevel="1">
      <c r="A324" s="40" t="s">
        <v>555</v>
      </c>
      <c r="B324" s="2" t="s">
        <v>68</v>
      </c>
      <c r="C324" s="2" t="s">
        <v>69</v>
      </c>
      <c r="D324" s="2" t="s">
        <v>48</v>
      </c>
      <c r="E324" s="10" t="s">
        <v>84</v>
      </c>
      <c r="F324" s="21"/>
      <c r="G324" s="196">
        <v>387.16</v>
      </c>
      <c r="H324" s="223">
        <v>375.55</v>
      </c>
      <c r="I324" s="223">
        <v>338</v>
      </c>
      <c r="J324" s="223">
        <v>37.549999999999997</v>
      </c>
      <c r="K324" s="196">
        <v>373.61</v>
      </c>
      <c r="L324" s="196">
        <v>336.25</v>
      </c>
      <c r="M324" s="196">
        <v>37.36</v>
      </c>
      <c r="N324" s="196">
        <v>387.16</v>
      </c>
      <c r="O324" s="196">
        <v>371.67</v>
      </c>
      <c r="P324" s="196">
        <v>334.5</v>
      </c>
      <c r="Q324" s="196">
        <v>37.17</v>
      </c>
      <c r="R324" s="196">
        <v>371.67</v>
      </c>
      <c r="S324" s="196">
        <v>371.67</v>
      </c>
      <c r="T324" s="196">
        <v>334.5</v>
      </c>
      <c r="U324" s="196">
        <v>37.17</v>
      </c>
      <c r="V324" s="224">
        <f t="shared" si="70"/>
        <v>371.67</v>
      </c>
      <c r="W324" s="196">
        <f t="shared" si="71"/>
        <v>375.55</v>
      </c>
      <c r="X324" s="196"/>
    </row>
    <row r="325" spans="1:24" s="7" customFormat="1" ht="47.25" outlineLevel="1">
      <c r="A325" s="152" t="s">
        <v>556</v>
      </c>
      <c r="B325" s="20" t="s">
        <v>488</v>
      </c>
      <c r="C325" s="20" t="s">
        <v>1703</v>
      </c>
      <c r="D325" s="20" t="s">
        <v>48</v>
      </c>
      <c r="E325" s="26" t="s">
        <v>84</v>
      </c>
      <c r="F325" s="21"/>
      <c r="G325" s="196">
        <v>152.5</v>
      </c>
      <c r="H325" s="223">
        <v>147.93</v>
      </c>
      <c r="I325" s="223">
        <v>147.93</v>
      </c>
      <c r="J325" s="223">
        <v>0</v>
      </c>
      <c r="K325" s="196">
        <v>147.16</v>
      </c>
      <c r="L325" s="196">
        <v>147.16</v>
      </c>
      <c r="M325" s="196">
        <v>0</v>
      </c>
      <c r="N325" s="196">
        <v>152.5</v>
      </c>
      <c r="O325" s="196">
        <v>146.4</v>
      </c>
      <c r="P325" s="196">
        <v>146.4</v>
      </c>
      <c r="Q325" s="196">
        <v>0</v>
      </c>
      <c r="R325" s="196">
        <v>146.4</v>
      </c>
      <c r="S325" s="196">
        <v>146.4</v>
      </c>
      <c r="T325" s="196">
        <v>146.4</v>
      </c>
      <c r="U325" s="196">
        <v>0</v>
      </c>
      <c r="V325" s="224">
        <f t="shared" si="70"/>
        <v>146.4</v>
      </c>
      <c r="W325" s="196">
        <f t="shared" si="71"/>
        <v>147.93</v>
      </c>
      <c r="X325" s="196"/>
    </row>
    <row r="326" spans="1:24" s="7" customFormat="1" ht="31.5" outlineLevel="1">
      <c r="A326" s="40" t="s">
        <v>557</v>
      </c>
      <c r="B326" s="20" t="s">
        <v>257</v>
      </c>
      <c r="C326" s="20" t="s">
        <v>483</v>
      </c>
      <c r="D326" s="20" t="s">
        <v>48</v>
      </c>
      <c r="E326" s="26" t="s">
        <v>84</v>
      </c>
      <c r="F326" s="21"/>
      <c r="G326" s="196">
        <v>134.63999999999999</v>
      </c>
      <c r="H326" s="223">
        <v>130.6</v>
      </c>
      <c r="I326" s="223">
        <v>130.6</v>
      </c>
      <c r="J326" s="223">
        <v>0</v>
      </c>
      <c r="K326" s="196">
        <v>129.93</v>
      </c>
      <c r="L326" s="196">
        <v>129.93</v>
      </c>
      <c r="M326" s="196">
        <v>0</v>
      </c>
      <c r="N326" s="196">
        <v>134.63999999999999</v>
      </c>
      <c r="O326" s="196">
        <v>129.25</v>
      </c>
      <c r="P326" s="196">
        <v>129.25</v>
      </c>
      <c r="Q326" s="196">
        <v>0</v>
      </c>
      <c r="R326" s="196">
        <v>129.25</v>
      </c>
      <c r="S326" s="196">
        <v>129.25</v>
      </c>
      <c r="T326" s="196">
        <v>129.25</v>
      </c>
      <c r="U326" s="196">
        <v>0</v>
      </c>
      <c r="V326" s="224">
        <f t="shared" si="70"/>
        <v>129.25</v>
      </c>
      <c r="W326" s="196">
        <f t="shared" si="71"/>
        <v>130.6</v>
      </c>
      <c r="X326" s="196"/>
    </row>
    <row r="327" spans="1:24" s="7" customFormat="1" ht="31.5" outlineLevel="1">
      <c r="A327" s="152" t="s">
        <v>558</v>
      </c>
      <c r="B327" s="20" t="s">
        <v>485</v>
      </c>
      <c r="C327" s="20" t="s">
        <v>486</v>
      </c>
      <c r="D327" s="20" t="s">
        <v>48</v>
      </c>
      <c r="E327" s="26" t="s">
        <v>84</v>
      </c>
      <c r="F327" s="21"/>
      <c r="G327" s="196">
        <v>81.569999999999993</v>
      </c>
      <c r="H327" s="223">
        <v>79.12</v>
      </c>
      <c r="I327" s="223">
        <v>79.12</v>
      </c>
      <c r="J327" s="223">
        <v>0</v>
      </c>
      <c r="K327" s="196">
        <v>78.72</v>
      </c>
      <c r="L327" s="196">
        <v>78.72</v>
      </c>
      <c r="M327" s="196">
        <v>0</v>
      </c>
      <c r="N327" s="196">
        <v>81.569999999999993</v>
      </c>
      <c r="O327" s="196">
        <v>78.31</v>
      </c>
      <c r="P327" s="196">
        <v>78.31</v>
      </c>
      <c r="Q327" s="196">
        <v>0</v>
      </c>
      <c r="R327" s="196">
        <v>78.31</v>
      </c>
      <c r="S327" s="196">
        <v>78.31</v>
      </c>
      <c r="T327" s="196">
        <v>78.31</v>
      </c>
      <c r="U327" s="196">
        <v>0</v>
      </c>
      <c r="V327" s="224">
        <f t="shared" si="70"/>
        <v>78.31</v>
      </c>
      <c r="W327" s="196">
        <f t="shared" si="71"/>
        <v>79.12</v>
      </c>
      <c r="X327" s="196"/>
    </row>
    <row r="328" spans="1:24" s="7" customFormat="1" ht="220.5" outlineLevel="1">
      <c r="A328" s="40" t="s">
        <v>559</v>
      </c>
      <c r="B328" s="146" t="s">
        <v>470</v>
      </c>
      <c r="C328" s="146" t="s">
        <v>471</v>
      </c>
      <c r="D328" s="146" t="s">
        <v>65</v>
      </c>
      <c r="E328" s="26" t="s">
        <v>84</v>
      </c>
      <c r="F328" s="21"/>
      <c r="G328" s="196">
        <v>49420.14</v>
      </c>
      <c r="H328" s="223">
        <v>47937.54</v>
      </c>
      <c r="I328" s="223">
        <v>43143.79</v>
      </c>
      <c r="J328" s="223">
        <v>4793.75</v>
      </c>
      <c r="K328" s="196">
        <v>47690.44</v>
      </c>
      <c r="L328" s="196">
        <v>42921.4</v>
      </c>
      <c r="M328" s="196">
        <v>4769.04</v>
      </c>
      <c r="N328" s="196">
        <v>49420.14</v>
      </c>
      <c r="O328" s="196">
        <v>47443.33</v>
      </c>
      <c r="P328" s="196">
        <v>42699</v>
      </c>
      <c r="Q328" s="196">
        <v>4744.33</v>
      </c>
      <c r="R328" s="196">
        <v>47443.33</v>
      </c>
      <c r="S328" s="196">
        <v>47443.33</v>
      </c>
      <c r="T328" s="196">
        <v>42699</v>
      </c>
      <c r="U328" s="196">
        <v>4744.33</v>
      </c>
      <c r="V328" s="224">
        <f t="shared" si="70"/>
        <v>47443.33</v>
      </c>
      <c r="W328" s="196">
        <f t="shared" si="71"/>
        <v>47937.54</v>
      </c>
      <c r="X328" s="196"/>
    </row>
    <row r="329" spans="1:24" s="7" customFormat="1" ht="47.25" outlineLevel="1">
      <c r="A329" s="152" t="s">
        <v>560</v>
      </c>
      <c r="B329" s="20" t="s">
        <v>464</v>
      </c>
      <c r="C329" s="20" t="s">
        <v>465</v>
      </c>
      <c r="D329" s="20" t="s">
        <v>48</v>
      </c>
      <c r="E329" s="26" t="s">
        <v>84</v>
      </c>
      <c r="F329" s="21"/>
      <c r="G329" s="196">
        <v>350.85</v>
      </c>
      <c r="H329" s="223">
        <v>340.32</v>
      </c>
      <c r="I329" s="223">
        <v>306.29000000000002</v>
      </c>
      <c r="J329" s="223">
        <v>34.03</v>
      </c>
      <c r="K329" s="196">
        <v>338.57</v>
      </c>
      <c r="L329" s="196">
        <v>304.70999999999998</v>
      </c>
      <c r="M329" s="196">
        <v>33.86</v>
      </c>
      <c r="N329" s="196">
        <v>350.85</v>
      </c>
      <c r="O329" s="196">
        <v>336.82</v>
      </c>
      <c r="P329" s="196">
        <v>303.14</v>
      </c>
      <c r="Q329" s="196">
        <v>33.68</v>
      </c>
      <c r="R329" s="196">
        <v>336.82</v>
      </c>
      <c r="S329" s="196">
        <v>336.82</v>
      </c>
      <c r="T329" s="196">
        <v>303.14</v>
      </c>
      <c r="U329" s="196">
        <v>33.68</v>
      </c>
      <c r="V329" s="224">
        <f t="shared" si="70"/>
        <v>336.82</v>
      </c>
      <c r="W329" s="196">
        <f t="shared" si="71"/>
        <v>340.32</v>
      </c>
      <c r="X329" s="196"/>
    </row>
    <row r="330" spans="1:24" s="7" customFormat="1" ht="47.25" outlineLevel="1">
      <c r="A330" s="40" t="s">
        <v>561</v>
      </c>
      <c r="B330" s="20" t="s">
        <v>467</v>
      </c>
      <c r="C330" s="20" t="s">
        <v>468</v>
      </c>
      <c r="D330" s="20" t="s">
        <v>48</v>
      </c>
      <c r="E330" s="26" t="s">
        <v>84</v>
      </c>
      <c r="F330" s="21"/>
      <c r="G330" s="196">
        <v>784.06</v>
      </c>
      <c r="H330" s="223">
        <v>760.54</v>
      </c>
      <c r="I330" s="223">
        <v>684.49</v>
      </c>
      <c r="J330" s="223">
        <v>76.05</v>
      </c>
      <c r="K330" s="196">
        <v>756.62</v>
      </c>
      <c r="L330" s="196">
        <v>680.96</v>
      </c>
      <c r="M330" s="196">
        <v>75.66</v>
      </c>
      <c r="N330" s="196">
        <v>784.06</v>
      </c>
      <c r="O330" s="196">
        <v>752.7</v>
      </c>
      <c r="P330" s="196">
        <v>677.43000000000006</v>
      </c>
      <c r="Q330" s="196">
        <v>75.27</v>
      </c>
      <c r="R330" s="196">
        <v>752.7</v>
      </c>
      <c r="S330" s="196">
        <v>752.7</v>
      </c>
      <c r="T330" s="196">
        <v>677.43000000000006</v>
      </c>
      <c r="U330" s="196">
        <v>75.27</v>
      </c>
      <c r="V330" s="224">
        <f t="shared" si="70"/>
        <v>752.7</v>
      </c>
      <c r="W330" s="196">
        <f t="shared" si="71"/>
        <v>760.54</v>
      </c>
      <c r="X330" s="196"/>
    </row>
    <row r="331" spans="1:24" s="7" customFormat="1" outlineLevel="1">
      <c r="A331" s="149" t="s">
        <v>562</v>
      </c>
      <c r="B331" s="150" t="s">
        <v>908</v>
      </c>
      <c r="C331" s="150"/>
      <c r="D331" s="150"/>
      <c r="E331" s="26" t="s">
        <v>84</v>
      </c>
      <c r="F331" s="21"/>
      <c r="G331" s="196"/>
      <c r="H331" s="223"/>
      <c r="I331" s="223"/>
      <c r="J331" s="223"/>
      <c r="K331" s="196"/>
      <c r="L331" s="196"/>
      <c r="M331" s="196"/>
      <c r="N331" s="196"/>
      <c r="O331" s="196"/>
      <c r="P331" s="196"/>
      <c r="Q331" s="196"/>
      <c r="R331" s="196"/>
      <c r="S331" s="196"/>
      <c r="T331" s="196"/>
      <c r="U331" s="196"/>
      <c r="V331" s="196"/>
      <c r="W331" s="224"/>
      <c r="X331" s="196"/>
    </row>
    <row r="332" spans="1:24" s="7" customFormat="1" ht="47.25" outlineLevel="1">
      <c r="A332" s="40" t="s">
        <v>1049</v>
      </c>
      <c r="B332" s="20" t="s">
        <v>911</v>
      </c>
      <c r="C332" s="20" t="s">
        <v>1704</v>
      </c>
      <c r="D332" s="20" t="s">
        <v>910</v>
      </c>
      <c r="E332" s="26"/>
      <c r="F332" s="21"/>
      <c r="G332" s="196">
        <v>3345</v>
      </c>
      <c r="H332" s="223">
        <v>3244.65</v>
      </c>
      <c r="I332" s="223">
        <v>3244.65</v>
      </c>
      <c r="J332" s="223">
        <v>0</v>
      </c>
      <c r="K332" s="196">
        <v>3227.93</v>
      </c>
      <c r="L332" s="196">
        <v>3227.93</v>
      </c>
      <c r="M332" s="196">
        <v>0</v>
      </c>
      <c r="N332" s="196">
        <v>3345</v>
      </c>
      <c r="O332" s="196">
        <v>3211.2</v>
      </c>
      <c r="P332" s="196">
        <v>3211.2</v>
      </c>
      <c r="Q332" s="196">
        <v>0</v>
      </c>
      <c r="R332" s="196">
        <v>3211.2</v>
      </c>
      <c r="S332" s="196">
        <v>3211.2</v>
      </c>
      <c r="T332" s="196">
        <v>3211.2</v>
      </c>
      <c r="U332" s="196">
        <v>0</v>
      </c>
      <c r="V332" s="224">
        <f t="shared" ref="V332:V358" si="72">MIN(H332,K332,O332,S332)</f>
        <v>3211.2</v>
      </c>
      <c r="W332" s="196">
        <f t="shared" ref="W332:W358" si="73">MAX(H332,K332,O332,S332)</f>
        <v>3244.65</v>
      </c>
      <c r="X332" s="196"/>
    </row>
    <row r="333" spans="1:24" s="7" customFormat="1" ht="157.5" outlineLevel="1">
      <c r="A333" s="152" t="s">
        <v>1050</v>
      </c>
      <c r="B333" s="20" t="s">
        <v>909</v>
      </c>
      <c r="C333" s="20" t="s">
        <v>1705</v>
      </c>
      <c r="D333" s="20" t="s">
        <v>910</v>
      </c>
      <c r="E333" s="26"/>
      <c r="F333" s="21"/>
      <c r="G333" s="196">
        <v>22300</v>
      </c>
      <c r="H333" s="223">
        <v>21631</v>
      </c>
      <c r="I333" s="223">
        <v>21631</v>
      </c>
      <c r="J333" s="223">
        <v>0</v>
      </c>
      <c r="K333" s="196">
        <v>21519.5</v>
      </c>
      <c r="L333" s="196">
        <v>21519.5</v>
      </c>
      <c r="M333" s="196">
        <v>0</v>
      </c>
      <c r="N333" s="196">
        <v>22300</v>
      </c>
      <c r="O333" s="196">
        <v>21408</v>
      </c>
      <c r="P333" s="196">
        <v>21408</v>
      </c>
      <c r="Q333" s="196">
        <v>0</v>
      </c>
      <c r="R333" s="196">
        <v>21408</v>
      </c>
      <c r="S333" s="196">
        <v>21408</v>
      </c>
      <c r="T333" s="196">
        <v>21408</v>
      </c>
      <c r="U333" s="196">
        <v>0</v>
      </c>
      <c r="V333" s="224">
        <f t="shared" si="72"/>
        <v>21408</v>
      </c>
      <c r="W333" s="196">
        <f t="shared" si="73"/>
        <v>21631</v>
      </c>
      <c r="X333" s="196"/>
    </row>
    <row r="334" spans="1:24" s="7" customFormat="1" ht="173.25" outlineLevel="1">
      <c r="A334" s="40" t="s">
        <v>1054</v>
      </c>
      <c r="B334" s="20" t="s">
        <v>1051</v>
      </c>
      <c r="C334" s="20" t="s">
        <v>1706</v>
      </c>
      <c r="D334" s="20" t="s">
        <v>1074</v>
      </c>
      <c r="E334" s="238"/>
      <c r="F334" s="21"/>
      <c r="G334" s="196">
        <v>8747.1719999999987</v>
      </c>
      <c r="H334" s="223">
        <v>8484.76</v>
      </c>
      <c r="I334" s="223">
        <v>7551.44</v>
      </c>
      <c r="J334" s="223">
        <v>933.32</v>
      </c>
      <c r="K334" s="196">
        <v>8441.02</v>
      </c>
      <c r="L334" s="196">
        <v>7512.51</v>
      </c>
      <c r="M334" s="196">
        <v>928.51</v>
      </c>
      <c r="N334" s="196">
        <v>8747.1719999999987</v>
      </c>
      <c r="O334" s="196">
        <v>8397.2900000000009</v>
      </c>
      <c r="P334" s="196">
        <v>7473.5900000000011</v>
      </c>
      <c r="Q334" s="196">
        <v>923.7</v>
      </c>
      <c r="R334" s="196">
        <v>8397.2900000000009</v>
      </c>
      <c r="S334" s="196">
        <v>8397.2900000000009</v>
      </c>
      <c r="T334" s="196">
        <v>7473.5900000000011</v>
      </c>
      <c r="U334" s="196">
        <v>923.7</v>
      </c>
      <c r="V334" s="224">
        <f t="shared" si="72"/>
        <v>8397.2900000000009</v>
      </c>
      <c r="W334" s="196">
        <f t="shared" si="73"/>
        <v>8484.76</v>
      </c>
      <c r="X334" s="196"/>
    </row>
    <row r="335" spans="1:24" s="7" customFormat="1" ht="63" outlineLevel="1">
      <c r="A335" s="152" t="s">
        <v>1055</v>
      </c>
      <c r="B335" s="20" t="s">
        <v>1052</v>
      </c>
      <c r="C335" s="20" t="s">
        <v>1707</v>
      </c>
      <c r="D335" s="20" t="s">
        <v>65</v>
      </c>
      <c r="E335" s="238"/>
      <c r="F335" s="21"/>
      <c r="G335" s="196">
        <v>2020</v>
      </c>
      <c r="H335" s="223">
        <v>1959.4</v>
      </c>
      <c r="I335" s="223">
        <v>1860.46</v>
      </c>
      <c r="J335" s="223">
        <v>98.94</v>
      </c>
      <c r="K335" s="196">
        <v>1949.3</v>
      </c>
      <c r="L335" s="196">
        <v>1850.87</v>
      </c>
      <c r="M335" s="196">
        <v>98.43</v>
      </c>
      <c r="N335" s="196">
        <v>2020</v>
      </c>
      <c r="O335" s="196">
        <v>1939.2</v>
      </c>
      <c r="P335" s="196">
        <v>1841.28</v>
      </c>
      <c r="Q335" s="196">
        <v>97.92</v>
      </c>
      <c r="R335" s="196">
        <v>1939.2</v>
      </c>
      <c r="S335" s="196">
        <v>1939.2</v>
      </c>
      <c r="T335" s="196">
        <v>1841.28</v>
      </c>
      <c r="U335" s="196">
        <v>97.92</v>
      </c>
      <c r="V335" s="224">
        <f t="shared" si="72"/>
        <v>1939.2</v>
      </c>
      <c r="W335" s="196">
        <f t="shared" si="73"/>
        <v>1959.4</v>
      </c>
      <c r="X335" s="196"/>
    </row>
    <row r="336" spans="1:24" s="7" customFormat="1" ht="94.5" outlineLevel="1">
      <c r="A336" s="40" t="s">
        <v>1056</v>
      </c>
      <c r="B336" s="20" t="s">
        <v>1053</v>
      </c>
      <c r="C336" s="20" t="s">
        <v>1708</v>
      </c>
      <c r="D336" s="20" t="s">
        <v>65</v>
      </c>
      <c r="E336" s="238"/>
      <c r="F336" s="21"/>
      <c r="G336" s="196">
        <v>5836</v>
      </c>
      <c r="H336" s="223">
        <v>5660.92</v>
      </c>
      <c r="I336" s="223">
        <v>5238</v>
      </c>
      <c r="J336" s="223">
        <v>422.92</v>
      </c>
      <c r="K336" s="196">
        <v>5631.74</v>
      </c>
      <c r="L336" s="196">
        <v>5211</v>
      </c>
      <c r="M336" s="196">
        <v>420.74</v>
      </c>
      <c r="N336" s="196">
        <v>5836</v>
      </c>
      <c r="O336" s="196">
        <v>5602.56</v>
      </c>
      <c r="P336" s="196">
        <v>5184</v>
      </c>
      <c r="Q336" s="196">
        <v>418.56</v>
      </c>
      <c r="R336" s="196">
        <v>5602.56</v>
      </c>
      <c r="S336" s="196">
        <v>5602.56</v>
      </c>
      <c r="T336" s="196">
        <v>5184</v>
      </c>
      <c r="U336" s="196">
        <v>418.56</v>
      </c>
      <c r="V336" s="224">
        <f t="shared" si="72"/>
        <v>5602.56</v>
      </c>
      <c r="W336" s="196">
        <f t="shared" si="73"/>
        <v>5660.92</v>
      </c>
      <c r="X336" s="196"/>
    </row>
    <row r="337" spans="1:24" s="7" customFormat="1" ht="204.75" outlineLevel="1">
      <c r="A337" s="40" t="s">
        <v>563</v>
      </c>
      <c r="B337" s="20" t="s">
        <v>1069</v>
      </c>
      <c r="C337" s="20" t="s">
        <v>1709</v>
      </c>
      <c r="D337" s="20" t="s">
        <v>1070</v>
      </c>
      <c r="E337" s="239"/>
      <c r="F337" s="21"/>
      <c r="G337" s="196">
        <v>15484.917000000001</v>
      </c>
      <c r="H337" s="223">
        <v>15020.37</v>
      </c>
      <c r="I337" s="223">
        <v>13368.13</v>
      </c>
      <c r="J337" s="223">
        <v>1652.24</v>
      </c>
      <c r="K337" s="196">
        <v>14942.94</v>
      </c>
      <c r="L337" s="196">
        <v>13299.22</v>
      </c>
      <c r="M337" s="196">
        <v>1643.72</v>
      </c>
      <c r="N337" s="196">
        <v>15484.917000000001</v>
      </c>
      <c r="O337" s="196">
        <v>14865.52</v>
      </c>
      <c r="P337" s="196">
        <v>13230.310000000001</v>
      </c>
      <c r="Q337" s="196">
        <v>1635.21</v>
      </c>
      <c r="R337" s="196">
        <v>14865.52</v>
      </c>
      <c r="S337" s="196">
        <v>14865.52</v>
      </c>
      <c r="T337" s="196">
        <v>13230.310000000001</v>
      </c>
      <c r="U337" s="196">
        <v>1635.21</v>
      </c>
      <c r="V337" s="224">
        <f t="shared" si="72"/>
        <v>14865.52</v>
      </c>
      <c r="W337" s="196">
        <f t="shared" si="73"/>
        <v>15020.37</v>
      </c>
      <c r="X337" s="196"/>
    </row>
    <row r="338" spans="1:24" s="7" customFormat="1" ht="204.75" outlineLevel="1">
      <c r="A338" s="40" t="s">
        <v>564</v>
      </c>
      <c r="B338" s="20" t="s">
        <v>1071</v>
      </c>
      <c r="C338" s="20" t="s">
        <v>1710</v>
      </c>
      <c r="D338" s="20" t="s">
        <v>1070</v>
      </c>
      <c r="E338" s="239"/>
      <c r="F338" s="21"/>
      <c r="G338" s="196">
        <v>17206.047000000002</v>
      </c>
      <c r="H338" s="223">
        <v>16689.87</v>
      </c>
      <c r="I338" s="223">
        <v>14853.98</v>
      </c>
      <c r="J338" s="223">
        <v>1835.89</v>
      </c>
      <c r="K338" s="196">
        <v>16603.84</v>
      </c>
      <c r="L338" s="196">
        <v>14777.42</v>
      </c>
      <c r="M338" s="196">
        <v>1826.42</v>
      </c>
      <c r="N338" s="196">
        <v>17206.047000000002</v>
      </c>
      <c r="O338" s="196">
        <v>16517.810000000001</v>
      </c>
      <c r="P338" s="196">
        <v>14700.850000000002</v>
      </c>
      <c r="Q338" s="196">
        <v>1816.96</v>
      </c>
      <c r="R338" s="196">
        <v>16517.810000000001</v>
      </c>
      <c r="S338" s="196">
        <v>16517.810000000001</v>
      </c>
      <c r="T338" s="196">
        <v>14700.850000000002</v>
      </c>
      <c r="U338" s="196">
        <v>1816.96</v>
      </c>
      <c r="V338" s="224">
        <f t="shared" si="72"/>
        <v>16517.810000000001</v>
      </c>
      <c r="W338" s="196">
        <f t="shared" si="73"/>
        <v>16689.87</v>
      </c>
      <c r="X338" s="196"/>
    </row>
    <row r="339" spans="1:24" s="7" customFormat="1" ht="267.75" outlineLevel="1">
      <c r="A339" s="40" t="s">
        <v>565</v>
      </c>
      <c r="B339" s="20" t="s">
        <v>1072</v>
      </c>
      <c r="C339" s="20" t="s">
        <v>1711</v>
      </c>
      <c r="D339" s="20" t="s">
        <v>1070</v>
      </c>
      <c r="E339" s="239"/>
      <c r="F339" s="21"/>
      <c r="G339" s="196">
        <v>25923.555</v>
      </c>
      <c r="H339" s="223">
        <v>25145.85</v>
      </c>
      <c r="I339" s="223">
        <v>22379.81</v>
      </c>
      <c r="J339" s="223">
        <v>2766.04</v>
      </c>
      <c r="K339" s="196">
        <v>25016.23</v>
      </c>
      <c r="L339" s="196">
        <v>22264.44</v>
      </c>
      <c r="M339" s="196">
        <v>2751.79</v>
      </c>
      <c r="N339" s="196">
        <v>25923.555</v>
      </c>
      <c r="O339" s="196">
        <v>24886.61</v>
      </c>
      <c r="P339" s="196">
        <v>22149.08</v>
      </c>
      <c r="Q339" s="196">
        <v>2737.53</v>
      </c>
      <c r="R339" s="196">
        <v>24886.61</v>
      </c>
      <c r="S339" s="196">
        <v>24886.61</v>
      </c>
      <c r="T339" s="196">
        <v>22149.08</v>
      </c>
      <c r="U339" s="196">
        <v>2737.53</v>
      </c>
      <c r="V339" s="224">
        <f t="shared" si="72"/>
        <v>24886.61</v>
      </c>
      <c r="W339" s="196">
        <f t="shared" si="73"/>
        <v>25145.85</v>
      </c>
      <c r="X339" s="196"/>
    </row>
    <row r="340" spans="1:24" s="7" customFormat="1" ht="267.75" outlineLevel="1">
      <c r="A340" s="40" t="s">
        <v>932</v>
      </c>
      <c r="B340" s="20" t="s">
        <v>1057</v>
      </c>
      <c r="C340" s="20" t="s">
        <v>1712</v>
      </c>
      <c r="D340" s="20" t="s">
        <v>1070</v>
      </c>
      <c r="E340" s="239"/>
      <c r="F340" s="21"/>
      <c r="G340" s="196">
        <v>32488.466</v>
      </c>
      <c r="H340" s="223">
        <v>31513.81</v>
      </c>
      <c r="I340" s="223">
        <v>28047.29</v>
      </c>
      <c r="J340" s="223">
        <v>3466.52</v>
      </c>
      <c r="K340" s="196">
        <v>31351.37</v>
      </c>
      <c r="L340" s="196">
        <v>27902.720000000001</v>
      </c>
      <c r="M340" s="196">
        <v>3448.65</v>
      </c>
      <c r="N340" s="196">
        <v>32488.466</v>
      </c>
      <c r="O340" s="196">
        <v>31188.93</v>
      </c>
      <c r="P340" s="196">
        <v>27758.15</v>
      </c>
      <c r="Q340" s="196">
        <v>3430.78</v>
      </c>
      <c r="R340" s="196">
        <v>31188.93</v>
      </c>
      <c r="S340" s="196">
        <v>31188.93</v>
      </c>
      <c r="T340" s="196">
        <v>27758.15</v>
      </c>
      <c r="U340" s="196">
        <v>3430.78</v>
      </c>
      <c r="V340" s="224">
        <f t="shared" si="72"/>
        <v>31188.93</v>
      </c>
      <c r="W340" s="196">
        <f t="shared" si="73"/>
        <v>31513.81</v>
      </c>
      <c r="X340" s="196"/>
    </row>
    <row r="341" spans="1:24" s="7" customFormat="1" ht="47.25" outlineLevel="1">
      <c r="A341" s="40" t="s">
        <v>933</v>
      </c>
      <c r="B341" s="20" t="s">
        <v>1058</v>
      </c>
      <c r="C341" s="146" t="s">
        <v>1713</v>
      </c>
      <c r="D341" s="146" t="s">
        <v>1073</v>
      </c>
      <c r="E341" s="240"/>
      <c r="F341" s="21"/>
      <c r="G341" s="196">
        <v>11858</v>
      </c>
      <c r="H341" s="223">
        <v>11502.26</v>
      </c>
      <c r="I341" s="223">
        <v>10526.44</v>
      </c>
      <c r="J341" s="223">
        <v>975.82</v>
      </c>
      <c r="K341" s="196">
        <v>11442.97</v>
      </c>
      <c r="L341" s="196">
        <v>10472.18</v>
      </c>
      <c r="M341" s="196">
        <v>970.79</v>
      </c>
      <c r="N341" s="196">
        <v>11858</v>
      </c>
      <c r="O341" s="196">
        <v>11383.68</v>
      </c>
      <c r="P341" s="196">
        <v>10417.92</v>
      </c>
      <c r="Q341" s="196">
        <v>965.76</v>
      </c>
      <c r="R341" s="196">
        <v>11383.68</v>
      </c>
      <c r="S341" s="196">
        <v>11383.68</v>
      </c>
      <c r="T341" s="196">
        <v>10417.92</v>
      </c>
      <c r="U341" s="196">
        <v>965.76</v>
      </c>
      <c r="V341" s="224">
        <f t="shared" si="72"/>
        <v>11383.68</v>
      </c>
      <c r="W341" s="196">
        <f t="shared" si="73"/>
        <v>11502.26</v>
      </c>
      <c r="X341" s="196"/>
    </row>
    <row r="342" spans="1:24" s="7" customFormat="1" ht="78.75" outlineLevel="1">
      <c r="A342" s="40" t="s">
        <v>566</v>
      </c>
      <c r="B342" s="150" t="s">
        <v>1714</v>
      </c>
      <c r="C342" s="150" t="s">
        <v>1715</v>
      </c>
      <c r="D342" s="150" t="s">
        <v>1716</v>
      </c>
      <c r="E342" s="26"/>
      <c r="F342" s="21"/>
      <c r="G342" s="196">
        <v>299132</v>
      </c>
      <c r="H342" s="223">
        <v>290158.03999999998</v>
      </c>
      <c r="I342" s="223">
        <v>251573.19</v>
      </c>
      <c r="J342" s="223">
        <v>38584.85</v>
      </c>
      <c r="K342" s="196">
        <v>288662.38</v>
      </c>
      <c r="L342" s="196">
        <v>250276.43</v>
      </c>
      <c r="M342" s="196">
        <v>38385.949999999997</v>
      </c>
      <c r="N342" s="196">
        <v>299132</v>
      </c>
      <c r="O342" s="196">
        <v>287166.71999999997</v>
      </c>
      <c r="P342" s="196">
        <v>248979.65999999997</v>
      </c>
      <c r="Q342" s="196">
        <v>38187.06</v>
      </c>
      <c r="R342" s="196">
        <v>287166.71999999997</v>
      </c>
      <c r="S342" s="196">
        <v>287166.71999999997</v>
      </c>
      <c r="T342" s="196">
        <v>248979.65999999997</v>
      </c>
      <c r="U342" s="196">
        <v>38187.06</v>
      </c>
      <c r="V342" s="224">
        <f t="shared" si="72"/>
        <v>287166.71999999997</v>
      </c>
      <c r="W342" s="196">
        <f t="shared" si="73"/>
        <v>290158.03999999998</v>
      </c>
      <c r="X342" s="196"/>
    </row>
    <row r="343" spans="1:24" s="7" customFormat="1" ht="31.5" outlineLevel="1">
      <c r="A343" s="40" t="s">
        <v>567</v>
      </c>
      <c r="B343" s="20" t="s">
        <v>490</v>
      </c>
      <c r="C343" s="20" t="s">
        <v>1717</v>
      </c>
      <c r="D343" s="20" t="s">
        <v>48</v>
      </c>
      <c r="E343" s="26" t="s">
        <v>84</v>
      </c>
      <c r="F343" s="21"/>
      <c r="G343" s="196">
        <v>922</v>
      </c>
      <c r="H343" s="223">
        <v>894.34</v>
      </c>
      <c r="I343" s="223">
        <v>811.89</v>
      </c>
      <c r="J343" s="223">
        <v>82.45</v>
      </c>
      <c r="K343" s="196">
        <v>889.73</v>
      </c>
      <c r="L343" s="196">
        <v>807.7</v>
      </c>
      <c r="M343" s="196">
        <v>82.03</v>
      </c>
      <c r="N343" s="196">
        <v>922</v>
      </c>
      <c r="O343" s="196">
        <v>885.12</v>
      </c>
      <c r="P343" s="196">
        <v>803.52</v>
      </c>
      <c r="Q343" s="196">
        <v>81.599999999999994</v>
      </c>
      <c r="R343" s="196">
        <v>885.12</v>
      </c>
      <c r="S343" s="196">
        <v>885.12</v>
      </c>
      <c r="T343" s="196">
        <v>803.52</v>
      </c>
      <c r="U343" s="196">
        <v>81.599999999999994</v>
      </c>
      <c r="V343" s="224">
        <f t="shared" si="72"/>
        <v>885.12</v>
      </c>
      <c r="W343" s="196">
        <f t="shared" si="73"/>
        <v>894.34</v>
      </c>
      <c r="X343" s="196"/>
    </row>
    <row r="344" spans="1:24" s="7" customFormat="1" outlineLevel="1">
      <c r="A344" s="40" t="s">
        <v>568</v>
      </c>
      <c r="B344" s="146" t="s">
        <v>1302</v>
      </c>
      <c r="C344" s="146" t="s">
        <v>1718</v>
      </c>
      <c r="D344" s="146" t="s">
        <v>48</v>
      </c>
      <c r="E344" s="29" t="s">
        <v>84</v>
      </c>
      <c r="F344" s="21"/>
      <c r="G344" s="196">
        <v>1287.52</v>
      </c>
      <c r="H344" s="223">
        <v>1248.8900000000001</v>
      </c>
      <c r="I344" s="223">
        <v>1248.8900000000001</v>
      </c>
      <c r="J344" s="223">
        <v>0</v>
      </c>
      <c r="K344" s="196">
        <v>1242.46</v>
      </c>
      <c r="L344" s="196">
        <v>1242.46</v>
      </c>
      <c r="M344" s="196">
        <v>0</v>
      </c>
      <c r="N344" s="196">
        <v>1287.52</v>
      </c>
      <c r="O344" s="196">
        <v>1236.02</v>
      </c>
      <c r="P344" s="196">
        <v>1236.02</v>
      </c>
      <c r="Q344" s="196">
        <v>0</v>
      </c>
      <c r="R344" s="196">
        <v>1236.02</v>
      </c>
      <c r="S344" s="196">
        <v>1236.02</v>
      </c>
      <c r="T344" s="196">
        <v>1236.02</v>
      </c>
      <c r="U344" s="196">
        <v>0</v>
      </c>
      <c r="V344" s="224">
        <f t="shared" si="72"/>
        <v>1236.02</v>
      </c>
      <c r="W344" s="196">
        <f t="shared" si="73"/>
        <v>1248.8900000000001</v>
      </c>
      <c r="X344" s="196"/>
    </row>
    <row r="345" spans="1:24" s="7" customFormat="1" ht="78.75" outlineLevel="1">
      <c r="A345" s="40" t="s">
        <v>569</v>
      </c>
      <c r="B345" s="146" t="s">
        <v>1719</v>
      </c>
      <c r="C345" s="146" t="s">
        <v>1720</v>
      </c>
      <c r="D345" s="146" t="s">
        <v>48</v>
      </c>
      <c r="E345" s="29"/>
      <c r="F345" s="21"/>
      <c r="G345" s="196">
        <v>600</v>
      </c>
      <c r="H345" s="223">
        <v>582</v>
      </c>
      <c r="I345" s="223">
        <v>523.79999999999995</v>
      </c>
      <c r="J345" s="223">
        <v>58.2</v>
      </c>
      <c r="K345" s="196">
        <v>579</v>
      </c>
      <c r="L345" s="196">
        <v>521.1</v>
      </c>
      <c r="M345" s="196">
        <v>57.9</v>
      </c>
      <c r="N345" s="196">
        <v>600</v>
      </c>
      <c r="O345" s="196">
        <v>576</v>
      </c>
      <c r="P345" s="196">
        <v>518.4</v>
      </c>
      <c r="Q345" s="196">
        <v>57.6</v>
      </c>
      <c r="R345" s="196">
        <v>576</v>
      </c>
      <c r="S345" s="196">
        <v>576</v>
      </c>
      <c r="T345" s="196">
        <v>518.4</v>
      </c>
      <c r="U345" s="196">
        <v>57.6</v>
      </c>
      <c r="V345" s="224">
        <f t="shared" si="72"/>
        <v>576</v>
      </c>
      <c r="W345" s="196">
        <f t="shared" si="73"/>
        <v>582</v>
      </c>
      <c r="X345" s="196"/>
    </row>
    <row r="346" spans="1:24" s="7" customFormat="1" ht="78.75" outlineLevel="1">
      <c r="A346" s="40" t="s">
        <v>570</v>
      </c>
      <c r="B346" s="146" t="s">
        <v>1721</v>
      </c>
      <c r="C346" s="146" t="s">
        <v>1722</v>
      </c>
      <c r="D346" s="146" t="s">
        <v>48</v>
      </c>
      <c r="E346" s="29"/>
      <c r="F346" s="21"/>
      <c r="G346" s="196">
        <v>300</v>
      </c>
      <c r="H346" s="223">
        <v>291</v>
      </c>
      <c r="I346" s="223">
        <v>261.89999999999998</v>
      </c>
      <c r="J346" s="223">
        <v>29.1</v>
      </c>
      <c r="K346" s="196">
        <v>289.5</v>
      </c>
      <c r="L346" s="196">
        <v>260.55</v>
      </c>
      <c r="M346" s="196">
        <v>28.95</v>
      </c>
      <c r="N346" s="196">
        <v>300</v>
      </c>
      <c r="O346" s="196">
        <v>288</v>
      </c>
      <c r="P346" s="196">
        <v>259.2</v>
      </c>
      <c r="Q346" s="196">
        <v>28.8</v>
      </c>
      <c r="R346" s="196">
        <v>288</v>
      </c>
      <c r="S346" s="196">
        <v>288</v>
      </c>
      <c r="T346" s="196">
        <v>259.2</v>
      </c>
      <c r="U346" s="196">
        <v>28.8</v>
      </c>
      <c r="V346" s="224">
        <f t="shared" si="72"/>
        <v>288</v>
      </c>
      <c r="W346" s="196">
        <f t="shared" si="73"/>
        <v>291</v>
      </c>
      <c r="X346" s="196"/>
    </row>
    <row r="347" spans="1:24" s="7" customFormat="1" ht="78.75" outlineLevel="1">
      <c r="A347" s="40" t="s">
        <v>571</v>
      </c>
      <c r="B347" s="20" t="s">
        <v>1723</v>
      </c>
      <c r="C347" s="20" t="s">
        <v>1724</v>
      </c>
      <c r="D347" s="20" t="s">
        <v>48</v>
      </c>
      <c r="E347" s="26"/>
      <c r="F347" s="21"/>
      <c r="G347" s="196">
        <v>500</v>
      </c>
      <c r="H347" s="223">
        <v>485</v>
      </c>
      <c r="I347" s="223">
        <v>436.5</v>
      </c>
      <c r="J347" s="223">
        <v>48.5</v>
      </c>
      <c r="K347" s="196">
        <v>482.5</v>
      </c>
      <c r="L347" s="196">
        <v>434.25</v>
      </c>
      <c r="M347" s="196">
        <v>48.25</v>
      </c>
      <c r="N347" s="196">
        <v>500</v>
      </c>
      <c r="O347" s="196">
        <v>480</v>
      </c>
      <c r="P347" s="196">
        <v>432</v>
      </c>
      <c r="Q347" s="196">
        <v>48</v>
      </c>
      <c r="R347" s="196">
        <v>480</v>
      </c>
      <c r="S347" s="196">
        <v>480</v>
      </c>
      <c r="T347" s="196">
        <v>432</v>
      </c>
      <c r="U347" s="196">
        <v>48</v>
      </c>
      <c r="V347" s="224">
        <f t="shared" si="72"/>
        <v>480</v>
      </c>
      <c r="W347" s="196">
        <f t="shared" si="73"/>
        <v>485</v>
      </c>
      <c r="X347" s="196"/>
    </row>
    <row r="348" spans="1:24" s="7" customFormat="1" ht="126" outlineLevel="1">
      <c r="A348" s="40" t="s">
        <v>865</v>
      </c>
      <c r="B348" s="20" t="s">
        <v>1190</v>
      </c>
      <c r="C348" s="20" t="s">
        <v>1725</v>
      </c>
      <c r="D348" s="20" t="s">
        <v>48</v>
      </c>
      <c r="E348" s="41" t="s">
        <v>1017</v>
      </c>
      <c r="F348" s="21"/>
      <c r="G348" s="196">
        <v>465.11</v>
      </c>
      <c r="H348" s="223">
        <v>451.16</v>
      </c>
      <c r="I348" s="223">
        <v>406.04</v>
      </c>
      <c r="J348" s="223">
        <v>45.12</v>
      </c>
      <c r="K348" s="196">
        <v>448.83</v>
      </c>
      <c r="L348" s="196">
        <v>403.95</v>
      </c>
      <c r="M348" s="196">
        <v>44.88</v>
      </c>
      <c r="N348" s="196">
        <v>465.11</v>
      </c>
      <c r="O348" s="196">
        <v>446.51</v>
      </c>
      <c r="P348" s="196">
        <v>401.86</v>
      </c>
      <c r="Q348" s="196">
        <v>44.65</v>
      </c>
      <c r="R348" s="196">
        <v>446.51</v>
      </c>
      <c r="S348" s="196">
        <v>446.51</v>
      </c>
      <c r="T348" s="196">
        <v>401.86</v>
      </c>
      <c r="U348" s="196">
        <v>44.65</v>
      </c>
      <c r="V348" s="224">
        <f t="shared" si="72"/>
        <v>446.51</v>
      </c>
      <c r="W348" s="196">
        <f t="shared" si="73"/>
        <v>451.16</v>
      </c>
      <c r="X348" s="196"/>
    </row>
    <row r="349" spans="1:24" s="7" customFormat="1" ht="141.75" outlineLevel="1">
      <c r="A349" s="40" t="s">
        <v>572</v>
      </c>
      <c r="B349" s="20" t="s">
        <v>1191</v>
      </c>
      <c r="C349" s="20" t="s">
        <v>1726</v>
      </c>
      <c r="D349" s="20" t="s">
        <v>48</v>
      </c>
      <c r="E349" s="41" t="s">
        <v>1017</v>
      </c>
      <c r="F349" s="21"/>
      <c r="G349" s="196">
        <v>1562.36</v>
      </c>
      <c r="H349" s="223">
        <v>1515.49</v>
      </c>
      <c r="I349" s="223">
        <v>1363.94</v>
      </c>
      <c r="J349" s="223">
        <v>151.55000000000001</v>
      </c>
      <c r="K349" s="196">
        <v>1507.68</v>
      </c>
      <c r="L349" s="196">
        <v>1356.91</v>
      </c>
      <c r="M349" s="196">
        <v>150.77000000000001</v>
      </c>
      <c r="N349" s="196">
        <v>1562.36</v>
      </c>
      <c r="O349" s="196">
        <v>1499.87</v>
      </c>
      <c r="P349" s="196">
        <v>1349.8799999999999</v>
      </c>
      <c r="Q349" s="196">
        <v>149.99</v>
      </c>
      <c r="R349" s="196">
        <v>1499.87</v>
      </c>
      <c r="S349" s="196">
        <v>1499.87</v>
      </c>
      <c r="T349" s="196">
        <v>1349.8799999999999</v>
      </c>
      <c r="U349" s="196">
        <v>149.99</v>
      </c>
      <c r="V349" s="224">
        <f t="shared" si="72"/>
        <v>1499.87</v>
      </c>
      <c r="W349" s="196">
        <f t="shared" si="73"/>
        <v>1515.49</v>
      </c>
      <c r="X349" s="196"/>
    </row>
    <row r="350" spans="1:24" s="7" customFormat="1" ht="157.5" outlineLevel="1">
      <c r="A350" s="40" t="s">
        <v>1021</v>
      </c>
      <c r="B350" s="66" t="s">
        <v>1010</v>
      </c>
      <c r="C350" s="66" t="s">
        <v>1727</v>
      </c>
      <c r="D350" s="66" t="s">
        <v>967</v>
      </c>
      <c r="E350" s="10"/>
      <c r="F350" s="21"/>
      <c r="G350" s="196">
        <v>860</v>
      </c>
      <c r="H350" s="223">
        <v>834.2</v>
      </c>
      <c r="I350" s="223">
        <v>779.43</v>
      </c>
      <c r="J350" s="223">
        <v>54.77</v>
      </c>
      <c r="K350" s="196">
        <v>829.9</v>
      </c>
      <c r="L350" s="196">
        <v>775.42</v>
      </c>
      <c r="M350" s="196">
        <v>54.48</v>
      </c>
      <c r="N350" s="196">
        <v>860</v>
      </c>
      <c r="O350" s="196">
        <v>825.6</v>
      </c>
      <c r="P350" s="196">
        <v>771.4</v>
      </c>
      <c r="Q350" s="196">
        <v>54.2</v>
      </c>
      <c r="R350" s="196">
        <v>825.6</v>
      </c>
      <c r="S350" s="196">
        <v>825.6</v>
      </c>
      <c r="T350" s="196">
        <v>771.4</v>
      </c>
      <c r="U350" s="196">
        <v>54.2</v>
      </c>
      <c r="V350" s="224">
        <f t="shared" si="72"/>
        <v>825.6</v>
      </c>
      <c r="W350" s="196">
        <f t="shared" si="73"/>
        <v>834.2</v>
      </c>
      <c r="X350" s="196"/>
    </row>
    <row r="351" spans="1:24" s="7" customFormat="1" ht="157.5" outlineLevel="1">
      <c r="A351" s="40" t="s">
        <v>573</v>
      </c>
      <c r="B351" s="4" t="s">
        <v>801</v>
      </c>
      <c r="C351" s="4" t="s">
        <v>1728</v>
      </c>
      <c r="D351" s="4" t="s">
        <v>48</v>
      </c>
      <c r="E351" s="10"/>
      <c r="F351" s="21"/>
      <c r="G351" s="196">
        <v>2653</v>
      </c>
      <c r="H351" s="223">
        <v>2573.41</v>
      </c>
      <c r="I351" s="223">
        <v>2374.56</v>
      </c>
      <c r="J351" s="223">
        <v>198.85</v>
      </c>
      <c r="K351" s="196">
        <v>2560.15</v>
      </c>
      <c r="L351" s="196">
        <v>2362.3200000000002</v>
      </c>
      <c r="M351" s="196">
        <v>197.83</v>
      </c>
      <c r="N351" s="196">
        <v>2653</v>
      </c>
      <c r="O351" s="196">
        <v>2546.88</v>
      </c>
      <c r="P351" s="196">
        <v>2350.08</v>
      </c>
      <c r="Q351" s="196">
        <v>196.8</v>
      </c>
      <c r="R351" s="196">
        <v>2546.88</v>
      </c>
      <c r="S351" s="196">
        <v>2546.88</v>
      </c>
      <c r="T351" s="196">
        <v>2350.08</v>
      </c>
      <c r="U351" s="196">
        <v>196.8</v>
      </c>
      <c r="V351" s="224">
        <f t="shared" si="72"/>
        <v>2546.88</v>
      </c>
      <c r="W351" s="196">
        <f t="shared" si="73"/>
        <v>2573.41</v>
      </c>
      <c r="X351" s="196"/>
    </row>
    <row r="352" spans="1:24" s="7" customFormat="1" ht="157.5" outlineLevel="1">
      <c r="A352" s="40" t="s">
        <v>574</v>
      </c>
      <c r="B352" s="20" t="s">
        <v>442</v>
      </c>
      <c r="C352" s="20" t="s">
        <v>1729</v>
      </c>
      <c r="D352" s="20" t="s">
        <v>47</v>
      </c>
      <c r="E352" s="10"/>
      <c r="F352" s="21"/>
      <c r="G352" s="196">
        <v>2046</v>
      </c>
      <c r="H352" s="223">
        <v>1984.62</v>
      </c>
      <c r="I352" s="223">
        <v>1803.23</v>
      </c>
      <c r="J352" s="223">
        <v>181.39</v>
      </c>
      <c r="K352" s="196">
        <v>1974.39</v>
      </c>
      <c r="L352" s="196">
        <v>1793.93</v>
      </c>
      <c r="M352" s="196">
        <v>180.46</v>
      </c>
      <c r="N352" s="196">
        <v>2046</v>
      </c>
      <c r="O352" s="196">
        <v>1964.16</v>
      </c>
      <c r="P352" s="196">
        <v>1784.64</v>
      </c>
      <c r="Q352" s="196">
        <v>179.52</v>
      </c>
      <c r="R352" s="196">
        <v>1964.16</v>
      </c>
      <c r="S352" s="196">
        <v>1964.16</v>
      </c>
      <c r="T352" s="196">
        <v>1784.64</v>
      </c>
      <c r="U352" s="196">
        <v>179.52</v>
      </c>
      <c r="V352" s="224">
        <f t="shared" si="72"/>
        <v>1964.16</v>
      </c>
      <c r="W352" s="196">
        <f t="shared" si="73"/>
        <v>1984.62</v>
      </c>
      <c r="X352" s="196"/>
    </row>
    <row r="353" spans="1:24" s="7" customFormat="1" ht="157.5" outlineLevel="1">
      <c r="A353" s="40" t="s">
        <v>575</v>
      </c>
      <c r="B353" s="20" t="s">
        <v>1730</v>
      </c>
      <c r="C353" s="20" t="s">
        <v>1729</v>
      </c>
      <c r="D353" s="20" t="s">
        <v>47</v>
      </c>
      <c r="E353" s="10"/>
      <c r="F353" s="21"/>
      <c r="G353" s="196">
        <v>1186</v>
      </c>
      <c r="H353" s="223">
        <v>1150.42</v>
      </c>
      <c r="I353" s="223">
        <v>1045.6600000000001</v>
      </c>
      <c r="J353" s="223">
        <v>104.76</v>
      </c>
      <c r="K353" s="196">
        <v>1144.49</v>
      </c>
      <c r="L353" s="196">
        <v>1040.27</v>
      </c>
      <c r="M353" s="196">
        <v>104.22</v>
      </c>
      <c r="N353" s="196">
        <v>1186</v>
      </c>
      <c r="O353" s="196">
        <v>1138.56</v>
      </c>
      <c r="P353" s="196">
        <v>1034.8799999999999</v>
      </c>
      <c r="Q353" s="196">
        <v>103.68</v>
      </c>
      <c r="R353" s="196">
        <v>1138.56</v>
      </c>
      <c r="S353" s="196">
        <v>1138.56</v>
      </c>
      <c r="T353" s="196">
        <v>1034.8799999999999</v>
      </c>
      <c r="U353" s="196">
        <v>103.68</v>
      </c>
      <c r="V353" s="224">
        <f t="shared" si="72"/>
        <v>1138.56</v>
      </c>
      <c r="W353" s="196">
        <f t="shared" si="73"/>
        <v>1150.42</v>
      </c>
      <c r="X353" s="196"/>
    </row>
    <row r="354" spans="1:24" s="7" customFormat="1" ht="63" outlineLevel="1">
      <c r="A354" s="40" t="s">
        <v>576</v>
      </c>
      <c r="B354" s="20" t="s">
        <v>1731</v>
      </c>
      <c r="C354" s="20" t="s">
        <v>1732</v>
      </c>
      <c r="D354" s="20" t="s">
        <v>67</v>
      </c>
      <c r="E354" s="26"/>
      <c r="F354" s="21"/>
      <c r="G354" s="196">
        <v>716.75</v>
      </c>
      <c r="H354" s="223">
        <v>695.25</v>
      </c>
      <c r="I354" s="223">
        <v>625.73</v>
      </c>
      <c r="J354" s="223">
        <v>69.52</v>
      </c>
      <c r="K354" s="196">
        <v>691.66</v>
      </c>
      <c r="L354" s="196">
        <v>622.49</v>
      </c>
      <c r="M354" s="196">
        <v>69.17</v>
      </c>
      <c r="N354" s="196">
        <v>716.75</v>
      </c>
      <c r="O354" s="196">
        <v>688.08</v>
      </c>
      <c r="P354" s="196">
        <v>619.27</v>
      </c>
      <c r="Q354" s="196">
        <v>68.81</v>
      </c>
      <c r="R354" s="196">
        <v>688.08</v>
      </c>
      <c r="S354" s="196">
        <v>688.08</v>
      </c>
      <c r="T354" s="196">
        <v>619.27</v>
      </c>
      <c r="U354" s="196">
        <v>68.81</v>
      </c>
      <c r="V354" s="224">
        <f t="shared" si="72"/>
        <v>688.08</v>
      </c>
      <c r="W354" s="196">
        <f t="shared" si="73"/>
        <v>695.25</v>
      </c>
      <c r="X354" s="196"/>
    </row>
    <row r="355" spans="1:24" s="7" customFormat="1" ht="47.25" outlineLevel="1">
      <c r="A355" s="40" t="s">
        <v>577</v>
      </c>
      <c r="B355" s="9" t="s">
        <v>1733</v>
      </c>
      <c r="C355" s="9" t="s">
        <v>1734</v>
      </c>
      <c r="D355" s="9" t="s">
        <v>406</v>
      </c>
      <c r="E355" s="26" t="s">
        <v>84</v>
      </c>
      <c r="F355" s="21"/>
      <c r="G355" s="196">
        <v>862.16</v>
      </c>
      <c r="H355" s="223">
        <v>836.3</v>
      </c>
      <c r="I355" s="223">
        <v>836.3</v>
      </c>
      <c r="J355" s="223">
        <v>0</v>
      </c>
      <c r="K355" s="196">
        <v>831.98</v>
      </c>
      <c r="L355" s="196">
        <v>831.98</v>
      </c>
      <c r="M355" s="196">
        <v>0</v>
      </c>
      <c r="N355" s="196">
        <v>862.16</v>
      </c>
      <c r="O355" s="196">
        <v>827.67</v>
      </c>
      <c r="P355" s="196">
        <v>827.67</v>
      </c>
      <c r="Q355" s="196">
        <v>0</v>
      </c>
      <c r="R355" s="196">
        <v>827.67</v>
      </c>
      <c r="S355" s="196">
        <v>827.67</v>
      </c>
      <c r="T355" s="196">
        <v>827.67</v>
      </c>
      <c r="U355" s="196">
        <v>0</v>
      </c>
      <c r="V355" s="224">
        <f t="shared" si="72"/>
        <v>827.67</v>
      </c>
      <c r="W355" s="196">
        <f t="shared" si="73"/>
        <v>836.3</v>
      </c>
      <c r="X355" s="196"/>
    </row>
    <row r="356" spans="1:24" s="7" customFormat="1" ht="126" outlineLevel="1">
      <c r="A356" s="40" t="s">
        <v>578</v>
      </c>
      <c r="B356" s="20" t="s">
        <v>864</v>
      </c>
      <c r="C356" s="20" t="s">
        <v>906</v>
      </c>
      <c r="D356" s="20" t="s">
        <v>48</v>
      </c>
      <c r="E356" s="26" t="s">
        <v>84</v>
      </c>
      <c r="F356" s="21"/>
      <c r="G356" s="196">
        <v>5777</v>
      </c>
      <c r="H356" s="223">
        <v>5603.69</v>
      </c>
      <c r="I356" s="223">
        <v>5087.6499999999996</v>
      </c>
      <c r="J356" s="223">
        <v>516.04</v>
      </c>
      <c r="K356" s="196">
        <v>5574.81</v>
      </c>
      <c r="L356" s="196">
        <v>5061.43</v>
      </c>
      <c r="M356" s="196">
        <v>513.38</v>
      </c>
      <c r="N356" s="196">
        <v>5777</v>
      </c>
      <c r="O356" s="196">
        <v>5545.92</v>
      </c>
      <c r="P356" s="196">
        <v>5035.2</v>
      </c>
      <c r="Q356" s="196">
        <v>510.72</v>
      </c>
      <c r="R356" s="196">
        <v>5545.92</v>
      </c>
      <c r="S356" s="196">
        <v>5545.92</v>
      </c>
      <c r="T356" s="196">
        <v>5035.2</v>
      </c>
      <c r="U356" s="196">
        <v>510.72</v>
      </c>
      <c r="V356" s="224">
        <f t="shared" si="72"/>
        <v>5545.92</v>
      </c>
      <c r="W356" s="196">
        <f t="shared" si="73"/>
        <v>5603.69</v>
      </c>
      <c r="X356" s="196"/>
    </row>
    <row r="357" spans="1:24" s="7" customFormat="1" ht="63" outlineLevel="1">
      <c r="A357" s="40" t="s">
        <v>579</v>
      </c>
      <c r="B357" s="2" t="s">
        <v>1735</v>
      </c>
      <c r="C357" s="2" t="s">
        <v>1736</v>
      </c>
      <c r="D357" s="2" t="s">
        <v>48</v>
      </c>
      <c r="E357" s="10" t="s">
        <v>84</v>
      </c>
      <c r="F357" s="21"/>
      <c r="G357" s="241">
        <v>3304.35</v>
      </c>
      <c r="H357" s="223">
        <v>3205.22</v>
      </c>
      <c r="I357" s="223">
        <v>2852.64</v>
      </c>
      <c r="J357" s="223">
        <v>352.58</v>
      </c>
      <c r="K357" s="241">
        <v>3188.7</v>
      </c>
      <c r="L357" s="241">
        <v>2837.94</v>
      </c>
      <c r="M357" s="241">
        <v>350.76</v>
      </c>
      <c r="N357" s="241">
        <v>3304.35</v>
      </c>
      <c r="O357" s="241">
        <v>3172.18</v>
      </c>
      <c r="P357" s="241">
        <v>2823.24</v>
      </c>
      <c r="Q357" s="241">
        <v>348.94</v>
      </c>
      <c r="R357" s="241">
        <v>3172.18</v>
      </c>
      <c r="S357" s="241">
        <v>3172.18</v>
      </c>
      <c r="T357" s="241">
        <v>2823.24</v>
      </c>
      <c r="U357" s="241">
        <v>348.94</v>
      </c>
      <c r="V357" s="224">
        <f t="shared" si="72"/>
        <v>3172.18</v>
      </c>
      <c r="W357" s="196">
        <f t="shared" si="73"/>
        <v>3205.22</v>
      </c>
      <c r="X357" s="241"/>
    </row>
    <row r="358" spans="1:24" s="7" customFormat="1" ht="78.75" outlineLevel="1">
      <c r="A358" s="172" t="s">
        <v>580</v>
      </c>
      <c r="B358" s="64" t="s">
        <v>72</v>
      </c>
      <c r="C358" s="64" t="s">
        <v>84</v>
      </c>
      <c r="D358" s="64" t="s">
        <v>63</v>
      </c>
      <c r="E358" s="155" t="s">
        <v>1192</v>
      </c>
      <c r="F358" s="21"/>
      <c r="G358" s="242" t="s">
        <v>946</v>
      </c>
      <c r="H358" s="223" t="s">
        <v>946</v>
      </c>
      <c r="I358" s="223" t="s">
        <v>946</v>
      </c>
      <c r="J358" s="223">
        <v>0</v>
      </c>
      <c r="K358" s="242" t="s">
        <v>946</v>
      </c>
      <c r="L358" s="242" t="s">
        <v>946</v>
      </c>
      <c r="M358" s="242">
        <v>0</v>
      </c>
      <c r="N358" s="242" t="s">
        <v>946</v>
      </c>
      <c r="O358" s="242" t="s">
        <v>946</v>
      </c>
      <c r="P358" s="242" t="s">
        <v>946</v>
      </c>
      <c r="Q358" s="242">
        <v>0</v>
      </c>
      <c r="R358" s="242" t="s">
        <v>946</v>
      </c>
      <c r="S358" s="242" t="s">
        <v>946</v>
      </c>
      <c r="T358" s="242" t="s">
        <v>946</v>
      </c>
      <c r="U358" s="242">
        <v>0</v>
      </c>
      <c r="V358" s="224">
        <f t="shared" si="72"/>
        <v>0</v>
      </c>
      <c r="W358" s="196">
        <f t="shared" si="73"/>
        <v>0</v>
      </c>
      <c r="X358" s="242"/>
    </row>
    <row r="359" spans="1:24" s="7" customFormat="1" ht="18.75" outlineLevel="1">
      <c r="A359" s="888" t="s">
        <v>527</v>
      </c>
      <c r="B359" s="889"/>
      <c r="C359" s="199"/>
      <c r="D359" s="199"/>
      <c r="E359" s="227"/>
      <c r="F359" s="21"/>
      <c r="G359" s="243"/>
      <c r="H359" s="223"/>
      <c r="I359" s="223"/>
      <c r="J359" s="223"/>
      <c r="K359" s="243"/>
      <c r="L359" s="243"/>
      <c r="M359" s="243"/>
      <c r="N359" s="243"/>
      <c r="O359" s="243"/>
      <c r="P359" s="243"/>
      <c r="Q359" s="243"/>
      <c r="R359" s="243"/>
      <c r="S359" s="243"/>
      <c r="T359" s="243"/>
      <c r="U359" s="243"/>
      <c r="V359" s="244"/>
      <c r="W359" s="224"/>
      <c r="X359" s="244"/>
    </row>
    <row r="360" spans="1:24" s="7" customFormat="1" ht="31.5" customHeight="1" outlineLevel="1">
      <c r="A360" s="173" t="s">
        <v>581</v>
      </c>
      <c r="B360" s="36" t="s">
        <v>316</v>
      </c>
      <c r="C360" s="36" t="s">
        <v>317</v>
      </c>
      <c r="D360" s="36" t="s">
        <v>318</v>
      </c>
      <c r="E360" s="245" t="s">
        <v>635</v>
      </c>
      <c r="F360" s="21"/>
      <c r="G360" s="196">
        <v>15000</v>
      </c>
      <c r="H360" s="223">
        <v>14550</v>
      </c>
      <c r="I360" s="223">
        <v>0</v>
      </c>
      <c r="J360" s="223">
        <v>14550</v>
      </c>
      <c r="K360" s="196">
        <v>14475</v>
      </c>
      <c r="L360" s="196">
        <v>0</v>
      </c>
      <c r="M360" s="196">
        <v>14475</v>
      </c>
      <c r="N360" s="196">
        <v>15000</v>
      </c>
      <c r="O360" s="196">
        <v>14400</v>
      </c>
      <c r="P360" s="196">
        <v>0</v>
      </c>
      <c r="Q360" s="196">
        <v>14400</v>
      </c>
      <c r="R360" s="196">
        <v>14400</v>
      </c>
      <c r="S360" s="196">
        <v>14400</v>
      </c>
      <c r="T360" s="196">
        <v>0</v>
      </c>
      <c r="U360" s="196">
        <v>14400</v>
      </c>
      <c r="V360" s="224">
        <f t="shared" ref="V360:V378" si="74">MIN(H360,K360,O360,S360)</f>
        <v>14400</v>
      </c>
      <c r="W360" s="196">
        <f t="shared" ref="W360:W378" si="75">MAX(H360,K360,O360,S360)</f>
        <v>14550</v>
      </c>
      <c r="X360" s="196"/>
    </row>
    <row r="361" spans="1:24" s="7" customFormat="1" ht="94.5" outlineLevel="1">
      <c r="A361" s="40" t="s">
        <v>582</v>
      </c>
      <c r="B361" s="36" t="s">
        <v>319</v>
      </c>
      <c r="C361" s="36" t="s">
        <v>320</v>
      </c>
      <c r="D361" s="36" t="s">
        <v>321</v>
      </c>
      <c r="E361" s="21" t="s">
        <v>635</v>
      </c>
      <c r="F361" s="21"/>
      <c r="G361" s="196">
        <v>7000</v>
      </c>
      <c r="H361" s="223">
        <v>6790</v>
      </c>
      <c r="I361" s="223">
        <v>0</v>
      </c>
      <c r="J361" s="223">
        <v>6790</v>
      </c>
      <c r="K361" s="196">
        <v>6755</v>
      </c>
      <c r="L361" s="196">
        <v>0</v>
      </c>
      <c r="M361" s="196">
        <v>6755</v>
      </c>
      <c r="N361" s="196">
        <v>7000</v>
      </c>
      <c r="O361" s="196">
        <v>6720</v>
      </c>
      <c r="P361" s="196">
        <v>0</v>
      </c>
      <c r="Q361" s="196">
        <v>6720</v>
      </c>
      <c r="R361" s="196">
        <v>6720</v>
      </c>
      <c r="S361" s="196">
        <v>6720</v>
      </c>
      <c r="T361" s="196">
        <v>0</v>
      </c>
      <c r="U361" s="196">
        <v>6720</v>
      </c>
      <c r="V361" s="224">
        <f t="shared" si="74"/>
        <v>6720</v>
      </c>
      <c r="W361" s="196">
        <f t="shared" si="75"/>
        <v>6790</v>
      </c>
      <c r="X361" s="196"/>
    </row>
    <row r="362" spans="1:24" s="7" customFormat="1" ht="31.5" customHeight="1">
      <c r="A362" s="40" t="s">
        <v>583</v>
      </c>
      <c r="B362" s="36" t="s">
        <v>322</v>
      </c>
      <c r="C362" s="36" t="s">
        <v>323</v>
      </c>
      <c r="D362" s="36" t="s">
        <v>324</v>
      </c>
      <c r="E362" s="21" t="s">
        <v>634</v>
      </c>
      <c r="F362" s="21"/>
      <c r="G362" s="196">
        <v>10000</v>
      </c>
      <c r="H362" s="223">
        <v>9700</v>
      </c>
      <c r="I362" s="223">
        <v>0</v>
      </c>
      <c r="J362" s="223">
        <v>9700</v>
      </c>
      <c r="K362" s="196">
        <v>9650</v>
      </c>
      <c r="L362" s="196">
        <v>0</v>
      </c>
      <c r="M362" s="196">
        <v>9650</v>
      </c>
      <c r="N362" s="196">
        <v>10000</v>
      </c>
      <c r="O362" s="196">
        <v>9600</v>
      </c>
      <c r="P362" s="196">
        <v>0</v>
      </c>
      <c r="Q362" s="196">
        <v>9600</v>
      </c>
      <c r="R362" s="196">
        <v>9600</v>
      </c>
      <c r="S362" s="196">
        <v>9600</v>
      </c>
      <c r="T362" s="196">
        <v>0</v>
      </c>
      <c r="U362" s="196">
        <v>9600</v>
      </c>
      <c r="V362" s="224">
        <f t="shared" si="74"/>
        <v>9600</v>
      </c>
      <c r="W362" s="196">
        <f t="shared" si="75"/>
        <v>9700</v>
      </c>
      <c r="X362" s="196"/>
    </row>
    <row r="363" spans="1:24" s="7" customFormat="1" ht="63" outlineLevel="1">
      <c r="A363" s="40" t="s">
        <v>788</v>
      </c>
      <c r="B363" s="36" t="s">
        <v>325</v>
      </c>
      <c r="C363" s="36" t="s">
        <v>326</v>
      </c>
      <c r="D363" s="36" t="s">
        <v>1</v>
      </c>
      <c r="E363" s="21" t="s">
        <v>634</v>
      </c>
      <c r="F363" s="21"/>
      <c r="G363" s="196">
        <v>2072.4299999999998</v>
      </c>
      <c r="H363" s="223">
        <v>2010.26</v>
      </c>
      <c r="I363" s="223">
        <v>2010.26</v>
      </c>
      <c r="J363" s="223">
        <v>0</v>
      </c>
      <c r="K363" s="196">
        <v>1999.89</v>
      </c>
      <c r="L363" s="196">
        <v>1999.89</v>
      </c>
      <c r="M363" s="196">
        <v>0</v>
      </c>
      <c r="N363" s="196">
        <v>2072.4299999999998</v>
      </c>
      <c r="O363" s="196">
        <v>1989.53</v>
      </c>
      <c r="P363" s="196">
        <v>1989.53</v>
      </c>
      <c r="Q363" s="196">
        <v>0</v>
      </c>
      <c r="R363" s="196">
        <v>1989.53</v>
      </c>
      <c r="S363" s="196">
        <v>1989.53</v>
      </c>
      <c r="T363" s="196">
        <v>1989.53</v>
      </c>
      <c r="U363" s="196">
        <v>0</v>
      </c>
      <c r="V363" s="224">
        <f t="shared" si="74"/>
        <v>1989.53</v>
      </c>
      <c r="W363" s="196">
        <f t="shared" si="75"/>
        <v>2010.26</v>
      </c>
      <c r="X363" s="196"/>
    </row>
    <row r="364" spans="1:24" s="7" customFormat="1" ht="94.5" outlineLevel="1">
      <c r="A364" s="40" t="s">
        <v>789</v>
      </c>
      <c r="B364" s="2" t="s">
        <v>29</v>
      </c>
      <c r="C364" s="2" t="s">
        <v>105</v>
      </c>
      <c r="D364" s="2" t="s">
        <v>62</v>
      </c>
      <c r="E364" s="10" t="s">
        <v>84</v>
      </c>
      <c r="F364" s="21"/>
      <c r="G364" s="196">
        <v>24264.83</v>
      </c>
      <c r="H364" s="223">
        <v>23536.89</v>
      </c>
      <c r="I364" s="223">
        <v>17888.04</v>
      </c>
      <c r="J364" s="223">
        <v>5648.85</v>
      </c>
      <c r="K364" s="196">
        <v>23415.56</v>
      </c>
      <c r="L364" s="196">
        <v>17795.830000000002</v>
      </c>
      <c r="M364" s="196">
        <v>5619.73</v>
      </c>
      <c r="N364" s="196">
        <v>24264.83</v>
      </c>
      <c r="O364" s="196">
        <v>23294.240000000002</v>
      </c>
      <c r="P364" s="196">
        <v>17703.620000000003</v>
      </c>
      <c r="Q364" s="196">
        <v>5590.62</v>
      </c>
      <c r="R364" s="196">
        <v>23294.240000000002</v>
      </c>
      <c r="S364" s="196">
        <v>23294.240000000002</v>
      </c>
      <c r="T364" s="196">
        <v>17703.620000000003</v>
      </c>
      <c r="U364" s="196">
        <v>5590.62</v>
      </c>
      <c r="V364" s="224">
        <f t="shared" si="74"/>
        <v>23294.240000000002</v>
      </c>
      <c r="W364" s="196">
        <f t="shared" si="75"/>
        <v>23536.89</v>
      </c>
      <c r="X364" s="196"/>
    </row>
    <row r="365" spans="1:24" s="7" customFormat="1" ht="63" outlineLevel="1">
      <c r="A365" s="40" t="s">
        <v>790</v>
      </c>
      <c r="B365" s="44" t="s">
        <v>259</v>
      </c>
      <c r="C365" s="44" t="s">
        <v>1717</v>
      </c>
      <c r="D365" s="44" t="s">
        <v>1</v>
      </c>
      <c r="E365" s="21" t="s">
        <v>634</v>
      </c>
      <c r="F365" s="21"/>
      <c r="G365" s="196">
        <v>600</v>
      </c>
      <c r="H365" s="223">
        <v>582</v>
      </c>
      <c r="I365" s="223">
        <v>528.30999999999995</v>
      </c>
      <c r="J365" s="223">
        <v>53.69</v>
      </c>
      <c r="K365" s="196">
        <v>579</v>
      </c>
      <c r="L365" s="196">
        <v>525.58000000000004</v>
      </c>
      <c r="M365" s="196">
        <v>53.42</v>
      </c>
      <c r="N365" s="196">
        <v>600</v>
      </c>
      <c r="O365" s="196">
        <v>576</v>
      </c>
      <c r="P365" s="196">
        <v>522.86</v>
      </c>
      <c r="Q365" s="196">
        <v>53.14</v>
      </c>
      <c r="R365" s="196">
        <v>576</v>
      </c>
      <c r="S365" s="196">
        <v>576</v>
      </c>
      <c r="T365" s="196">
        <v>522.86</v>
      </c>
      <c r="U365" s="196">
        <v>53.14</v>
      </c>
      <c r="V365" s="224">
        <f t="shared" si="74"/>
        <v>576</v>
      </c>
      <c r="W365" s="196">
        <f t="shared" si="75"/>
        <v>582</v>
      </c>
      <c r="X365" s="196"/>
    </row>
    <row r="366" spans="1:24" s="7" customFormat="1" ht="63" outlineLevel="1">
      <c r="A366" s="40" t="s">
        <v>791</v>
      </c>
      <c r="B366" s="36" t="s">
        <v>247</v>
      </c>
      <c r="C366" s="36" t="s">
        <v>866</v>
      </c>
      <c r="D366" s="36" t="s">
        <v>1</v>
      </c>
      <c r="E366" s="21" t="s">
        <v>634</v>
      </c>
      <c r="F366" s="21"/>
      <c r="G366" s="196">
        <v>376.81</v>
      </c>
      <c r="H366" s="223">
        <v>365.51</v>
      </c>
      <c r="I366" s="223">
        <v>365.51</v>
      </c>
      <c r="J366" s="223">
        <v>0</v>
      </c>
      <c r="K366" s="196">
        <v>363.62</v>
      </c>
      <c r="L366" s="196">
        <v>363.62</v>
      </c>
      <c r="M366" s="196">
        <v>0</v>
      </c>
      <c r="N366" s="196">
        <v>376.81</v>
      </c>
      <c r="O366" s="196">
        <v>361.74</v>
      </c>
      <c r="P366" s="196">
        <v>361.74</v>
      </c>
      <c r="Q366" s="196">
        <v>0</v>
      </c>
      <c r="R366" s="196">
        <v>361.74</v>
      </c>
      <c r="S366" s="196">
        <v>361.74</v>
      </c>
      <c r="T366" s="196">
        <v>361.74</v>
      </c>
      <c r="U366" s="196">
        <v>0</v>
      </c>
      <c r="V366" s="224">
        <f t="shared" si="74"/>
        <v>361.74</v>
      </c>
      <c r="W366" s="196">
        <f t="shared" si="75"/>
        <v>365.51</v>
      </c>
      <c r="X366" s="196"/>
    </row>
    <row r="367" spans="1:24" s="7" customFormat="1" ht="78.75" outlineLevel="1">
      <c r="A367" s="40" t="s">
        <v>792</v>
      </c>
      <c r="B367" s="2" t="s">
        <v>64</v>
      </c>
      <c r="C367" s="2" t="s">
        <v>202</v>
      </c>
      <c r="D367" s="2" t="s">
        <v>65</v>
      </c>
      <c r="E367" s="10" t="s">
        <v>84</v>
      </c>
      <c r="F367" s="21" t="str">
        <f>VLOOKUP(A367,'[3]Калькулятор Индексации '!$A$12:$I$188,9,FALSE)</f>
        <v>Индексация</v>
      </c>
      <c r="G367" s="196">
        <v>283.76</v>
      </c>
      <c r="H367" s="223">
        <v>275.25</v>
      </c>
      <c r="I367" s="223">
        <v>247.73</v>
      </c>
      <c r="J367" s="223">
        <v>27.52</v>
      </c>
      <c r="K367" s="196">
        <v>273.83</v>
      </c>
      <c r="L367" s="196">
        <v>246.45</v>
      </c>
      <c r="M367" s="196">
        <v>27.38</v>
      </c>
      <c r="N367" s="196">
        <v>283.76</v>
      </c>
      <c r="O367" s="196">
        <v>272.41000000000003</v>
      </c>
      <c r="P367" s="196">
        <v>245.17000000000002</v>
      </c>
      <c r="Q367" s="196">
        <v>27.24</v>
      </c>
      <c r="R367" s="196">
        <v>272.41000000000003</v>
      </c>
      <c r="S367" s="196">
        <v>272.41000000000003</v>
      </c>
      <c r="T367" s="196">
        <v>245.17000000000002</v>
      </c>
      <c r="U367" s="196">
        <v>27.24</v>
      </c>
      <c r="V367" s="224">
        <f t="shared" si="74"/>
        <v>272.41000000000003</v>
      </c>
      <c r="W367" s="196">
        <f t="shared" si="75"/>
        <v>275.25</v>
      </c>
      <c r="X367" s="196"/>
    </row>
    <row r="368" spans="1:24" s="7" customFormat="1" ht="63" outlineLevel="1">
      <c r="A368" s="40" t="s">
        <v>793</v>
      </c>
      <c r="B368" s="25" t="s">
        <v>330</v>
      </c>
      <c r="C368" s="25" t="s">
        <v>1737</v>
      </c>
      <c r="D368" s="25" t="s">
        <v>1025</v>
      </c>
      <c r="E368" s="26" t="s">
        <v>634</v>
      </c>
      <c r="F368" s="21"/>
      <c r="G368" s="196">
        <v>645.78</v>
      </c>
      <c r="H368" s="223">
        <v>626.41</v>
      </c>
      <c r="I368" s="223">
        <v>563.59</v>
      </c>
      <c r="J368" s="223">
        <v>62.82</v>
      </c>
      <c r="K368" s="196">
        <v>623.17999999999995</v>
      </c>
      <c r="L368" s="196">
        <v>560.69000000000005</v>
      </c>
      <c r="M368" s="196">
        <v>62.49</v>
      </c>
      <c r="N368" s="196">
        <v>645.78</v>
      </c>
      <c r="O368" s="196">
        <v>619.95000000000005</v>
      </c>
      <c r="P368" s="196">
        <v>557.78000000000009</v>
      </c>
      <c r="Q368" s="196">
        <v>62.17</v>
      </c>
      <c r="R368" s="196">
        <v>619.95000000000005</v>
      </c>
      <c r="S368" s="196">
        <v>619.95000000000005</v>
      </c>
      <c r="T368" s="196">
        <v>557.78000000000009</v>
      </c>
      <c r="U368" s="196">
        <v>62.17</v>
      </c>
      <c r="V368" s="224">
        <f t="shared" si="74"/>
        <v>619.95000000000005</v>
      </c>
      <c r="W368" s="196">
        <f t="shared" si="75"/>
        <v>626.41</v>
      </c>
      <c r="X368" s="196"/>
    </row>
    <row r="369" spans="1:24" s="7" customFormat="1" ht="78.75" outlineLevel="1">
      <c r="A369" s="40" t="s">
        <v>794</v>
      </c>
      <c r="B369" s="25" t="s">
        <v>331</v>
      </c>
      <c r="C369" s="25" t="s">
        <v>1738</v>
      </c>
      <c r="D369" s="25" t="s">
        <v>1026</v>
      </c>
      <c r="E369" s="26" t="s">
        <v>634</v>
      </c>
      <c r="F369" s="21"/>
      <c r="G369" s="196">
        <v>477.04</v>
      </c>
      <c r="H369" s="223">
        <v>462.73</v>
      </c>
      <c r="I369" s="223">
        <v>416.72</v>
      </c>
      <c r="J369" s="223">
        <v>46.01</v>
      </c>
      <c r="K369" s="196">
        <v>460.34</v>
      </c>
      <c r="L369" s="196">
        <v>414.57</v>
      </c>
      <c r="M369" s="196">
        <v>45.77</v>
      </c>
      <c r="N369" s="196">
        <v>477.04</v>
      </c>
      <c r="O369" s="196">
        <v>457.96</v>
      </c>
      <c r="P369" s="196">
        <v>412.42999999999995</v>
      </c>
      <c r="Q369" s="196">
        <v>45.53</v>
      </c>
      <c r="R369" s="196">
        <v>457.96</v>
      </c>
      <c r="S369" s="196">
        <v>457.96</v>
      </c>
      <c r="T369" s="196">
        <v>412.42999999999995</v>
      </c>
      <c r="U369" s="196">
        <v>45.53</v>
      </c>
      <c r="V369" s="224">
        <f t="shared" si="74"/>
        <v>457.96</v>
      </c>
      <c r="W369" s="196">
        <f t="shared" si="75"/>
        <v>462.73</v>
      </c>
      <c r="X369" s="196"/>
    </row>
    <row r="370" spans="1:24" s="7" customFormat="1" ht="126" outlineLevel="1">
      <c r="A370" s="40" t="s">
        <v>795</v>
      </c>
      <c r="B370" s="9" t="s">
        <v>1739</v>
      </c>
      <c r="C370" s="9" t="s">
        <v>418</v>
      </c>
      <c r="D370" s="9" t="s">
        <v>67</v>
      </c>
      <c r="E370" s="26" t="s">
        <v>84</v>
      </c>
      <c r="F370" s="21"/>
      <c r="G370" s="196">
        <v>56</v>
      </c>
      <c r="H370" s="223">
        <v>54.32</v>
      </c>
      <c r="I370" s="223">
        <v>48.89</v>
      </c>
      <c r="J370" s="223">
        <v>5.43</v>
      </c>
      <c r="K370" s="196">
        <v>54.04</v>
      </c>
      <c r="L370" s="196">
        <v>48.64</v>
      </c>
      <c r="M370" s="196">
        <v>5.4</v>
      </c>
      <c r="N370" s="196">
        <v>56</v>
      </c>
      <c r="O370" s="196">
        <v>53.76</v>
      </c>
      <c r="P370" s="196">
        <v>48.379999999999995</v>
      </c>
      <c r="Q370" s="196">
        <v>5.38</v>
      </c>
      <c r="R370" s="196">
        <v>53.76</v>
      </c>
      <c r="S370" s="196">
        <v>53.76</v>
      </c>
      <c r="T370" s="196">
        <v>48.379999999999995</v>
      </c>
      <c r="U370" s="196">
        <v>5.38</v>
      </c>
      <c r="V370" s="224">
        <f t="shared" si="74"/>
        <v>53.76</v>
      </c>
      <c r="W370" s="196">
        <f t="shared" si="75"/>
        <v>54.32</v>
      </c>
      <c r="X370" s="196"/>
    </row>
    <row r="371" spans="1:24" s="7" customFormat="1" ht="126" outlineLevel="1">
      <c r="A371" s="40" t="s">
        <v>796</v>
      </c>
      <c r="B371" s="9" t="s">
        <v>1740</v>
      </c>
      <c r="C371" s="9" t="s">
        <v>420</v>
      </c>
      <c r="D371" s="9" t="s">
        <v>67</v>
      </c>
      <c r="E371" s="26" t="s">
        <v>84</v>
      </c>
      <c r="F371" s="21"/>
      <c r="G371" s="196">
        <v>120</v>
      </c>
      <c r="H371" s="223">
        <v>116.4</v>
      </c>
      <c r="I371" s="223">
        <v>104.76</v>
      </c>
      <c r="J371" s="223">
        <v>11.64</v>
      </c>
      <c r="K371" s="196">
        <v>115.8</v>
      </c>
      <c r="L371" s="196">
        <v>104.22</v>
      </c>
      <c r="M371" s="196">
        <v>11.58</v>
      </c>
      <c r="N371" s="196">
        <v>120</v>
      </c>
      <c r="O371" s="196">
        <v>115.2</v>
      </c>
      <c r="P371" s="196">
        <v>103.68</v>
      </c>
      <c r="Q371" s="196">
        <v>11.52</v>
      </c>
      <c r="R371" s="196">
        <v>115.2</v>
      </c>
      <c r="S371" s="196">
        <v>115.2</v>
      </c>
      <c r="T371" s="196">
        <v>103.68</v>
      </c>
      <c r="U371" s="196">
        <v>11.52</v>
      </c>
      <c r="V371" s="224">
        <f t="shared" si="74"/>
        <v>115.2</v>
      </c>
      <c r="W371" s="196">
        <f t="shared" si="75"/>
        <v>116.4</v>
      </c>
      <c r="X371" s="196"/>
    </row>
    <row r="372" spans="1:24" s="7" customFormat="1" ht="126" outlineLevel="1">
      <c r="A372" s="40" t="s">
        <v>797</v>
      </c>
      <c r="B372" s="9" t="s">
        <v>1741</v>
      </c>
      <c r="C372" s="9" t="s">
        <v>422</v>
      </c>
      <c r="D372" s="9" t="s">
        <v>67</v>
      </c>
      <c r="E372" s="26" t="s">
        <v>84</v>
      </c>
      <c r="F372" s="21"/>
      <c r="G372" s="196">
        <v>150</v>
      </c>
      <c r="H372" s="223">
        <v>145.5</v>
      </c>
      <c r="I372" s="223">
        <v>130.94999999999999</v>
      </c>
      <c r="J372" s="223">
        <v>14.55</v>
      </c>
      <c r="K372" s="196">
        <v>144.75</v>
      </c>
      <c r="L372" s="196">
        <v>130.27000000000001</v>
      </c>
      <c r="M372" s="196">
        <v>14.48</v>
      </c>
      <c r="N372" s="196">
        <v>150</v>
      </c>
      <c r="O372" s="196">
        <v>144</v>
      </c>
      <c r="P372" s="196">
        <v>129.6</v>
      </c>
      <c r="Q372" s="196">
        <v>14.4</v>
      </c>
      <c r="R372" s="196">
        <v>144</v>
      </c>
      <c r="S372" s="196">
        <v>144</v>
      </c>
      <c r="T372" s="196">
        <v>129.6</v>
      </c>
      <c r="U372" s="196">
        <v>14.4</v>
      </c>
      <c r="V372" s="224">
        <f t="shared" si="74"/>
        <v>144</v>
      </c>
      <c r="W372" s="196">
        <f t="shared" si="75"/>
        <v>145.5</v>
      </c>
      <c r="X372" s="196"/>
    </row>
    <row r="373" spans="1:24" s="7" customFormat="1" ht="110.25" outlineLevel="1">
      <c r="A373" s="40" t="s">
        <v>798</v>
      </c>
      <c r="B373" s="9" t="s">
        <v>1742</v>
      </c>
      <c r="C373" s="9" t="s">
        <v>424</v>
      </c>
      <c r="D373" s="9" t="s">
        <v>67</v>
      </c>
      <c r="E373" s="26" t="s">
        <v>84</v>
      </c>
      <c r="F373" s="21"/>
      <c r="G373" s="196">
        <v>124.77</v>
      </c>
      <c r="H373" s="223">
        <v>121.03</v>
      </c>
      <c r="I373" s="223">
        <v>108.93</v>
      </c>
      <c r="J373" s="223">
        <v>12.1</v>
      </c>
      <c r="K373" s="196">
        <v>120.4</v>
      </c>
      <c r="L373" s="196">
        <v>108.36</v>
      </c>
      <c r="M373" s="196">
        <v>12.04</v>
      </c>
      <c r="N373" s="196">
        <v>124.77</v>
      </c>
      <c r="O373" s="196">
        <v>119.78</v>
      </c>
      <c r="P373" s="196">
        <v>107.8</v>
      </c>
      <c r="Q373" s="196">
        <v>11.98</v>
      </c>
      <c r="R373" s="196">
        <v>119.78</v>
      </c>
      <c r="S373" s="196">
        <v>119.78</v>
      </c>
      <c r="T373" s="196">
        <v>107.8</v>
      </c>
      <c r="U373" s="196">
        <v>11.98</v>
      </c>
      <c r="V373" s="224">
        <f t="shared" si="74"/>
        <v>119.78</v>
      </c>
      <c r="W373" s="196">
        <f t="shared" si="75"/>
        <v>121.03</v>
      </c>
      <c r="X373" s="196"/>
    </row>
    <row r="374" spans="1:24" s="7" customFormat="1" ht="126" outlineLevel="1">
      <c r="A374" s="40" t="s">
        <v>799</v>
      </c>
      <c r="B374" s="9" t="s">
        <v>1743</v>
      </c>
      <c r="C374" s="9" t="s">
        <v>426</v>
      </c>
      <c r="D374" s="9" t="s">
        <v>67</v>
      </c>
      <c r="E374" s="26" t="s">
        <v>84</v>
      </c>
      <c r="F374" s="21"/>
      <c r="G374" s="196">
        <v>145</v>
      </c>
      <c r="H374" s="223">
        <v>140.65</v>
      </c>
      <c r="I374" s="223">
        <v>126.58</v>
      </c>
      <c r="J374" s="223">
        <v>14.07</v>
      </c>
      <c r="K374" s="196">
        <v>139.93</v>
      </c>
      <c r="L374" s="196">
        <v>125.94</v>
      </c>
      <c r="M374" s="196">
        <v>13.99</v>
      </c>
      <c r="N374" s="196">
        <v>145</v>
      </c>
      <c r="O374" s="196">
        <v>139.19999999999999</v>
      </c>
      <c r="P374" s="196">
        <v>125.27999999999999</v>
      </c>
      <c r="Q374" s="196">
        <v>13.92</v>
      </c>
      <c r="R374" s="196">
        <v>139.19999999999999</v>
      </c>
      <c r="S374" s="196">
        <v>139.19999999999999</v>
      </c>
      <c r="T374" s="196">
        <v>125.27999999999999</v>
      </c>
      <c r="U374" s="196">
        <v>13.92</v>
      </c>
      <c r="V374" s="224">
        <f t="shared" si="74"/>
        <v>139.19999999999999</v>
      </c>
      <c r="W374" s="196">
        <f t="shared" si="75"/>
        <v>140.65</v>
      </c>
      <c r="X374" s="196"/>
    </row>
    <row r="375" spans="1:24" s="7" customFormat="1" ht="157.5" outlineLevel="1">
      <c r="A375" s="40" t="s">
        <v>800</v>
      </c>
      <c r="B375" s="2" t="s">
        <v>953</v>
      </c>
      <c r="C375" s="2" t="s">
        <v>80</v>
      </c>
      <c r="D375" s="2" t="s">
        <v>67</v>
      </c>
      <c r="E375" s="10" t="s">
        <v>1219</v>
      </c>
      <c r="F375" s="21"/>
      <c r="G375" s="196">
        <v>227.23</v>
      </c>
      <c r="H375" s="223">
        <v>220.41</v>
      </c>
      <c r="I375" s="223">
        <v>196.16</v>
      </c>
      <c r="J375" s="223">
        <v>24.25</v>
      </c>
      <c r="K375" s="196">
        <v>219.28</v>
      </c>
      <c r="L375" s="196">
        <v>195.16</v>
      </c>
      <c r="M375" s="196">
        <v>24.12</v>
      </c>
      <c r="N375" s="196">
        <v>227.23</v>
      </c>
      <c r="O375" s="196">
        <v>218.14</v>
      </c>
      <c r="P375" s="196">
        <v>194.14</v>
      </c>
      <c r="Q375" s="196">
        <v>24</v>
      </c>
      <c r="R375" s="196">
        <v>218.14</v>
      </c>
      <c r="S375" s="196">
        <v>218.14</v>
      </c>
      <c r="T375" s="196">
        <v>194.14</v>
      </c>
      <c r="U375" s="196">
        <v>24</v>
      </c>
      <c r="V375" s="224">
        <f t="shared" si="74"/>
        <v>218.14</v>
      </c>
      <c r="W375" s="196">
        <f t="shared" si="75"/>
        <v>220.41</v>
      </c>
      <c r="X375" s="196"/>
    </row>
    <row r="376" spans="1:24" s="7" customFormat="1" ht="236.25" outlineLevel="1">
      <c r="A376" s="40" t="s">
        <v>1059</v>
      </c>
      <c r="B376" s="2" t="s">
        <v>848</v>
      </c>
      <c r="C376" s="2" t="s">
        <v>1744</v>
      </c>
      <c r="D376" s="2" t="s">
        <v>67</v>
      </c>
      <c r="E376" s="10" t="s">
        <v>1220</v>
      </c>
      <c r="F376" s="21"/>
      <c r="G376" s="196">
        <v>1378.79</v>
      </c>
      <c r="H376" s="223">
        <v>1337.43</v>
      </c>
      <c r="I376" s="223">
        <v>1226.69</v>
      </c>
      <c r="J376" s="223">
        <v>110.74</v>
      </c>
      <c r="K376" s="196">
        <v>1330.53</v>
      </c>
      <c r="L376" s="196">
        <v>1220.3699999999999</v>
      </c>
      <c r="M376" s="196">
        <v>110.16</v>
      </c>
      <c r="N376" s="196">
        <v>1378.79</v>
      </c>
      <c r="O376" s="196">
        <v>1323.64</v>
      </c>
      <c r="P376" s="196">
        <v>1214.0500000000002</v>
      </c>
      <c r="Q376" s="196">
        <v>109.59</v>
      </c>
      <c r="R376" s="196">
        <v>1323.64</v>
      </c>
      <c r="S376" s="196">
        <v>1323.64</v>
      </c>
      <c r="T376" s="196">
        <v>1214.0500000000002</v>
      </c>
      <c r="U376" s="196">
        <v>109.59</v>
      </c>
      <c r="V376" s="224">
        <f t="shared" si="74"/>
        <v>1323.64</v>
      </c>
      <c r="W376" s="196">
        <f t="shared" si="75"/>
        <v>1337.43</v>
      </c>
      <c r="X376" s="196"/>
    </row>
    <row r="377" spans="1:24" s="7" customFormat="1" ht="157.5" outlineLevel="1">
      <c r="A377" s="40" t="s">
        <v>1060</v>
      </c>
      <c r="B377" s="2" t="s">
        <v>954</v>
      </c>
      <c r="C377" s="2" t="s">
        <v>80</v>
      </c>
      <c r="D377" s="2" t="s">
        <v>67</v>
      </c>
      <c r="E377" s="10" t="s">
        <v>1221</v>
      </c>
      <c r="F377" s="21"/>
      <c r="G377" s="196">
        <v>36.549999999999997</v>
      </c>
      <c r="H377" s="223">
        <v>35.450000000000003</v>
      </c>
      <c r="I377" s="223">
        <v>31.55</v>
      </c>
      <c r="J377" s="223">
        <v>3.9</v>
      </c>
      <c r="K377" s="196">
        <v>35.270000000000003</v>
      </c>
      <c r="L377" s="196">
        <v>31.39</v>
      </c>
      <c r="M377" s="196">
        <v>3.88</v>
      </c>
      <c r="N377" s="196">
        <v>36.549999999999997</v>
      </c>
      <c r="O377" s="196">
        <v>35.090000000000003</v>
      </c>
      <c r="P377" s="196">
        <v>31.230000000000004</v>
      </c>
      <c r="Q377" s="196">
        <v>3.86</v>
      </c>
      <c r="R377" s="196">
        <v>35.090000000000003</v>
      </c>
      <c r="S377" s="196">
        <v>35.090000000000003</v>
      </c>
      <c r="T377" s="196">
        <v>31.230000000000004</v>
      </c>
      <c r="U377" s="196">
        <v>3.86</v>
      </c>
      <c r="V377" s="224">
        <f t="shared" si="74"/>
        <v>35.090000000000003</v>
      </c>
      <c r="W377" s="196">
        <f t="shared" si="75"/>
        <v>35.450000000000003</v>
      </c>
      <c r="X377" s="196"/>
    </row>
    <row r="378" spans="1:24" s="7" customFormat="1" ht="158.25" outlineLevel="1" thickBot="1">
      <c r="A378" s="40" t="s">
        <v>1061</v>
      </c>
      <c r="B378" s="64" t="s">
        <v>1745</v>
      </c>
      <c r="C378" s="64" t="s">
        <v>80</v>
      </c>
      <c r="D378" s="64" t="s">
        <v>67</v>
      </c>
      <c r="E378" s="155" t="s">
        <v>1221</v>
      </c>
      <c r="F378" s="21"/>
      <c r="G378" s="196">
        <v>30.99</v>
      </c>
      <c r="H378" s="223">
        <v>30.06</v>
      </c>
      <c r="I378" s="223">
        <v>26.75</v>
      </c>
      <c r="J378" s="223">
        <v>3.31</v>
      </c>
      <c r="K378" s="196">
        <v>29.91</v>
      </c>
      <c r="L378" s="196">
        <v>26.62</v>
      </c>
      <c r="M378" s="196">
        <v>3.29</v>
      </c>
      <c r="N378" s="196">
        <v>30.99</v>
      </c>
      <c r="O378" s="196">
        <v>29.75</v>
      </c>
      <c r="P378" s="196">
        <v>26.48</v>
      </c>
      <c r="Q378" s="196">
        <v>3.27</v>
      </c>
      <c r="R378" s="196">
        <v>29.75</v>
      </c>
      <c r="S378" s="196">
        <v>29.75</v>
      </c>
      <c r="T378" s="196">
        <v>26.48</v>
      </c>
      <c r="U378" s="196">
        <v>3.27</v>
      </c>
      <c r="V378" s="224">
        <f t="shared" si="74"/>
        <v>29.75</v>
      </c>
      <c r="W378" s="196">
        <f t="shared" si="75"/>
        <v>30.06</v>
      </c>
      <c r="X378" s="196"/>
    </row>
    <row r="379" spans="1:24" s="7" customFormat="1" ht="16.5" outlineLevel="1" thickBot="1">
      <c r="A379" s="906" t="s">
        <v>949</v>
      </c>
      <c r="B379" s="907"/>
      <c r="C379" s="907"/>
      <c r="D379" s="907"/>
      <c r="E379" s="907"/>
      <c r="F379" s="21"/>
      <c r="G379" s="196"/>
      <c r="H379" s="223"/>
      <c r="I379" s="223"/>
      <c r="J379" s="223"/>
      <c r="K379" s="196"/>
      <c r="L379" s="196"/>
      <c r="M379" s="196"/>
      <c r="N379" s="196"/>
      <c r="O379" s="196"/>
      <c r="P379" s="196"/>
      <c r="Q379" s="196"/>
      <c r="R379" s="196"/>
      <c r="S379" s="196"/>
      <c r="T379" s="196"/>
      <c r="U379" s="196"/>
      <c r="V379" s="196"/>
      <c r="W379" s="224"/>
      <c r="X379" s="196"/>
    </row>
    <row r="380" spans="1:24" s="7" customFormat="1" ht="19.5" outlineLevel="1" thickBot="1">
      <c r="A380" s="908" t="s">
        <v>584</v>
      </c>
      <c r="B380" s="909"/>
      <c r="C380" s="202"/>
      <c r="D380" s="202"/>
      <c r="E380" s="156"/>
      <c r="F380" s="21"/>
      <c r="G380" s="196"/>
      <c r="H380" s="223"/>
      <c r="I380" s="223"/>
      <c r="J380" s="223"/>
      <c r="K380" s="196"/>
      <c r="L380" s="196"/>
      <c r="M380" s="196"/>
      <c r="N380" s="196"/>
      <c r="O380" s="196"/>
      <c r="P380" s="196"/>
      <c r="Q380" s="196"/>
      <c r="R380" s="196"/>
      <c r="S380" s="196"/>
      <c r="T380" s="196"/>
      <c r="U380" s="196"/>
      <c r="V380" s="196"/>
      <c r="W380" s="224"/>
      <c r="X380" s="196"/>
    </row>
    <row r="381" spans="1:24" s="7" customFormat="1" ht="18.75" outlineLevel="1">
      <c r="A381" s="775" t="s">
        <v>154</v>
      </c>
      <c r="B381" s="776"/>
      <c r="C381" s="203"/>
      <c r="D381" s="203"/>
      <c r="E381" s="246"/>
      <c r="F381" s="21"/>
      <c r="G381" s="196"/>
      <c r="H381" s="223"/>
      <c r="I381" s="223"/>
      <c r="J381" s="223"/>
      <c r="K381" s="196"/>
      <c r="L381" s="196"/>
      <c r="M381" s="196"/>
      <c r="N381" s="196"/>
      <c r="O381" s="196"/>
      <c r="P381" s="196"/>
      <c r="Q381" s="196"/>
      <c r="R381" s="196"/>
      <c r="S381" s="196"/>
      <c r="T381" s="196"/>
      <c r="U381" s="196"/>
      <c r="V381" s="196"/>
      <c r="W381" s="224"/>
      <c r="X381" s="196"/>
    </row>
    <row r="382" spans="1:24" s="7" customFormat="1" ht="409.5" outlineLevel="1">
      <c r="A382" s="53" t="s">
        <v>585</v>
      </c>
      <c r="B382" s="12" t="s">
        <v>155</v>
      </c>
      <c r="C382" s="12" t="s">
        <v>832</v>
      </c>
      <c r="D382" s="12" t="s">
        <v>156</v>
      </c>
      <c r="E382" s="10" t="s">
        <v>167</v>
      </c>
      <c r="F382" s="21"/>
      <c r="G382" s="196">
        <v>13950</v>
      </c>
      <c r="H382" s="223">
        <v>13531.5</v>
      </c>
      <c r="I382" s="223">
        <v>0</v>
      </c>
      <c r="J382" s="223">
        <v>13531.5</v>
      </c>
      <c r="K382" s="196">
        <v>13461.75</v>
      </c>
      <c r="L382" s="196">
        <v>0</v>
      </c>
      <c r="M382" s="196">
        <v>13461.75</v>
      </c>
      <c r="N382" s="196">
        <v>13950</v>
      </c>
      <c r="O382" s="196">
        <v>13392</v>
      </c>
      <c r="P382" s="196">
        <v>0</v>
      </c>
      <c r="Q382" s="196">
        <v>13392</v>
      </c>
      <c r="R382" s="196">
        <v>13392</v>
      </c>
      <c r="S382" s="196">
        <v>13392</v>
      </c>
      <c r="T382" s="196">
        <v>0</v>
      </c>
      <c r="U382" s="196">
        <v>13392</v>
      </c>
      <c r="V382" s="224">
        <f t="shared" ref="V382:V389" si="76">MIN(H382,K382,O382,S382)</f>
        <v>13392</v>
      </c>
      <c r="W382" s="196">
        <f t="shared" ref="W382:W389" si="77">MAX(H382,K382,O382,S382)</f>
        <v>13531.5</v>
      </c>
      <c r="X382" s="196"/>
    </row>
    <row r="383" spans="1:24" s="7" customFormat="1" ht="141.75" outlineLevel="1">
      <c r="A383" s="53" t="s">
        <v>586</v>
      </c>
      <c r="B383" s="12" t="s">
        <v>91</v>
      </c>
      <c r="C383" s="12" t="s">
        <v>151</v>
      </c>
      <c r="D383" s="12" t="s">
        <v>49</v>
      </c>
      <c r="E383" s="10" t="s">
        <v>206</v>
      </c>
      <c r="F383" s="21"/>
      <c r="G383" s="196">
        <v>5685</v>
      </c>
      <c r="H383" s="223">
        <v>5514.45</v>
      </c>
      <c r="I383" s="223">
        <v>0</v>
      </c>
      <c r="J383" s="223">
        <v>5514.45</v>
      </c>
      <c r="K383" s="196">
        <v>5486.03</v>
      </c>
      <c r="L383" s="196">
        <v>0</v>
      </c>
      <c r="M383" s="196">
        <v>5486.03</v>
      </c>
      <c r="N383" s="196">
        <v>5685</v>
      </c>
      <c r="O383" s="196">
        <v>5457.6</v>
      </c>
      <c r="P383" s="196">
        <v>0</v>
      </c>
      <c r="Q383" s="196">
        <v>5457.6</v>
      </c>
      <c r="R383" s="196">
        <v>5457.6</v>
      </c>
      <c r="S383" s="196">
        <v>5457.6</v>
      </c>
      <c r="T383" s="196">
        <v>0</v>
      </c>
      <c r="U383" s="196">
        <v>5457.6</v>
      </c>
      <c r="V383" s="224">
        <f t="shared" si="76"/>
        <v>5457.6</v>
      </c>
      <c r="W383" s="196">
        <f t="shared" si="77"/>
        <v>5514.45</v>
      </c>
      <c r="X383" s="196"/>
    </row>
    <row r="384" spans="1:24" s="7" customFormat="1" ht="173.25" outlineLevel="1">
      <c r="A384" s="53" t="s">
        <v>587</v>
      </c>
      <c r="B384" s="12" t="s">
        <v>157</v>
      </c>
      <c r="C384" s="12" t="s">
        <v>158</v>
      </c>
      <c r="D384" s="12" t="s">
        <v>156</v>
      </c>
      <c r="E384" s="10"/>
      <c r="F384" s="21"/>
      <c r="G384" s="196">
        <v>8100</v>
      </c>
      <c r="H384" s="223">
        <v>7857</v>
      </c>
      <c r="I384" s="223">
        <v>0</v>
      </c>
      <c r="J384" s="223">
        <v>7857</v>
      </c>
      <c r="K384" s="196">
        <v>7816.5</v>
      </c>
      <c r="L384" s="196">
        <v>0</v>
      </c>
      <c r="M384" s="196">
        <v>7816.5</v>
      </c>
      <c r="N384" s="196">
        <v>8100</v>
      </c>
      <c r="O384" s="196">
        <v>7776</v>
      </c>
      <c r="P384" s="196">
        <v>0</v>
      </c>
      <c r="Q384" s="196">
        <v>7776</v>
      </c>
      <c r="R384" s="196">
        <v>7776</v>
      </c>
      <c r="S384" s="196">
        <v>7776</v>
      </c>
      <c r="T384" s="196">
        <v>0</v>
      </c>
      <c r="U384" s="196">
        <v>7776</v>
      </c>
      <c r="V384" s="224">
        <f t="shared" si="76"/>
        <v>7776</v>
      </c>
      <c r="W384" s="196">
        <f t="shared" si="77"/>
        <v>7857</v>
      </c>
      <c r="X384" s="196"/>
    </row>
    <row r="385" spans="1:24" s="7" customFormat="1" ht="252" outlineLevel="1">
      <c r="A385" s="53" t="s">
        <v>588</v>
      </c>
      <c r="B385" s="12" t="s">
        <v>833</v>
      </c>
      <c r="C385" s="12" t="s">
        <v>159</v>
      </c>
      <c r="D385" s="12" t="s">
        <v>156</v>
      </c>
      <c r="E385" s="10"/>
      <c r="F385" s="21"/>
      <c r="G385" s="196">
        <v>14212.5</v>
      </c>
      <c r="H385" s="223">
        <v>13786.13</v>
      </c>
      <c r="I385" s="223">
        <v>0</v>
      </c>
      <c r="J385" s="223">
        <v>13786.13</v>
      </c>
      <c r="K385" s="196">
        <v>13715.06</v>
      </c>
      <c r="L385" s="196">
        <v>0</v>
      </c>
      <c r="M385" s="196">
        <v>13715.06</v>
      </c>
      <c r="N385" s="196">
        <v>14212.5</v>
      </c>
      <c r="O385" s="196">
        <v>13644</v>
      </c>
      <c r="P385" s="196">
        <v>0</v>
      </c>
      <c r="Q385" s="196">
        <v>13644</v>
      </c>
      <c r="R385" s="196">
        <v>13644</v>
      </c>
      <c r="S385" s="196">
        <v>13644</v>
      </c>
      <c r="T385" s="196">
        <v>0</v>
      </c>
      <c r="U385" s="196">
        <v>13644</v>
      </c>
      <c r="V385" s="224">
        <f t="shared" si="76"/>
        <v>13644</v>
      </c>
      <c r="W385" s="196">
        <f t="shared" si="77"/>
        <v>13786.13</v>
      </c>
      <c r="X385" s="196"/>
    </row>
    <row r="386" spans="1:24" s="7" customFormat="1" ht="204.75" outlineLevel="1">
      <c r="A386" s="53" t="s">
        <v>589</v>
      </c>
      <c r="B386" s="12" t="s">
        <v>160</v>
      </c>
      <c r="C386" s="12" t="s">
        <v>1746</v>
      </c>
      <c r="D386" s="12" t="s">
        <v>156</v>
      </c>
      <c r="E386" s="10"/>
      <c r="F386" s="21"/>
      <c r="G386" s="196">
        <v>19600</v>
      </c>
      <c r="H386" s="223">
        <v>19012</v>
      </c>
      <c r="I386" s="223">
        <v>0</v>
      </c>
      <c r="J386" s="223">
        <v>19012</v>
      </c>
      <c r="K386" s="196">
        <v>18914</v>
      </c>
      <c r="L386" s="196">
        <v>0</v>
      </c>
      <c r="M386" s="196">
        <v>18914</v>
      </c>
      <c r="N386" s="196">
        <v>19600</v>
      </c>
      <c r="O386" s="196">
        <v>18816</v>
      </c>
      <c r="P386" s="196">
        <v>0</v>
      </c>
      <c r="Q386" s="196">
        <v>18816</v>
      </c>
      <c r="R386" s="196">
        <v>18816</v>
      </c>
      <c r="S386" s="196">
        <v>18816</v>
      </c>
      <c r="T386" s="196">
        <v>0</v>
      </c>
      <c r="U386" s="196">
        <v>18816</v>
      </c>
      <c r="V386" s="224">
        <f t="shared" si="76"/>
        <v>18816</v>
      </c>
      <c r="W386" s="196">
        <f t="shared" si="77"/>
        <v>19012</v>
      </c>
      <c r="X386" s="196"/>
    </row>
    <row r="387" spans="1:24" s="7" customFormat="1" ht="141.75" outlineLevel="1">
      <c r="A387" s="53" t="s">
        <v>590</v>
      </c>
      <c r="B387" s="12" t="s">
        <v>834</v>
      </c>
      <c r="C387" s="12" t="s">
        <v>162</v>
      </c>
      <c r="D387" s="12" t="s">
        <v>156</v>
      </c>
      <c r="E387" s="10" t="s">
        <v>835</v>
      </c>
      <c r="F387" s="21"/>
      <c r="G387" s="196">
        <v>65520</v>
      </c>
      <c r="H387" s="223">
        <v>63554.400000000001</v>
      </c>
      <c r="I387" s="223">
        <v>0</v>
      </c>
      <c r="J387" s="223">
        <v>63554.400000000001</v>
      </c>
      <c r="K387" s="196">
        <v>63226.8</v>
      </c>
      <c r="L387" s="196">
        <v>0</v>
      </c>
      <c r="M387" s="196">
        <v>63226.8</v>
      </c>
      <c r="N387" s="196">
        <v>65520</v>
      </c>
      <c r="O387" s="196">
        <v>62899.199999999997</v>
      </c>
      <c r="P387" s="196">
        <v>0</v>
      </c>
      <c r="Q387" s="196">
        <v>62899.199999999997</v>
      </c>
      <c r="R387" s="196">
        <v>62899.199999999997</v>
      </c>
      <c r="S387" s="196">
        <v>62899.199999999997</v>
      </c>
      <c r="T387" s="196">
        <v>0</v>
      </c>
      <c r="U387" s="196">
        <v>62899.199999999997</v>
      </c>
      <c r="V387" s="224">
        <f t="shared" si="76"/>
        <v>62899.199999999997</v>
      </c>
      <c r="W387" s="196">
        <f t="shared" si="77"/>
        <v>63554.400000000001</v>
      </c>
      <c r="X387" s="196"/>
    </row>
    <row r="388" spans="1:24" s="7" customFormat="1" ht="283.5" outlineLevel="1">
      <c r="A388" s="53" t="s">
        <v>591</v>
      </c>
      <c r="B388" s="12" t="s">
        <v>163</v>
      </c>
      <c r="C388" s="12" t="s">
        <v>164</v>
      </c>
      <c r="D388" s="12" t="s">
        <v>156</v>
      </c>
      <c r="E388" s="10" t="s">
        <v>835</v>
      </c>
      <c r="F388" s="21"/>
      <c r="G388" s="196">
        <v>45360</v>
      </c>
      <c r="H388" s="223">
        <v>43999.199999999997</v>
      </c>
      <c r="I388" s="223">
        <v>0</v>
      </c>
      <c r="J388" s="223">
        <v>43999.199999999997</v>
      </c>
      <c r="K388" s="196">
        <v>43772.4</v>
      </c>
      <c r="L388" s="196">
        <v>0</v>
      </c>
      <c r="M388" s="196">
        <v>43772.4</v>
      </c>
      <c r="N388" s="196">
        <v>45360</v>
      </c>
      <c r="O388" s="196">
        <v>43545.599999999999</v>
      </c>
      <c r="P388" s="196">
        <v>0</v>
      </c>
      <c r="Q388" s="196">
        <v>43545.599999999999</v>
      </c>
      <c r="R388" s="196">
        <v>43545.599999999999</v>
      </c>
      <c r="S388" s="196">
        <v>43545.599999999999</v>
      </c>
      <c r="T388" s="196">
        <v>0</v>
      </c>
      <c r="U388" s="196">
        <v>43545.599999999999</v>
      </c>
      <c r="V388" s="224">
        <f t="shared" si="76"/>
        <v>43545.599999999999</v>
      </c>
      <c r="W388" s="196">
        <f t="shared" si="77"/>
        <v>43999.199999999997</v>
      </c>
      <c r="X388" s="196"/>
    </row>
    <row r="389" spans="1:24" s="7" customFormat="1" ht="330.75" outlineLevel="1">
      <c r="A389" s="53" t="s">
        <v>592</v>
      </c>
      <c r="B389" s="12" t="s">
        <v>50</v>
      </c>
      <c r="C389" s="12" t="s">
        <v>836</v>
      </c>
      <c r="D389" s="12" t="s">
        <v>49</v>
      </c>
      <c r="E389" s="10" t="s">
        <v>168</v>
      </c>
      <c r="F389" s="21"/>
      <c r="G389" s="196">
        <v>2368.75</v>
      </c>
      <c r="H389" s="223">
        <v>2297.69</v>
      </c>
      <c r="I389" s="223">
        <v>0</v>
      </c>
      <c r="J389" s="223">
        <v>2297.69</v>
      </c>
      <c r="K389" s="196">
        <v>2285.84</v>
      </c>
      <c r="L389" s="196">
        <v>0</v>
      </c>
      <c r="M389" s="196">
        <v>2285.84</v>
      </c>
      <c r="N389" s="196">
        <v>2368.75</v>
      </c>
      <c r="O389" s="196">
        <v>2274</v>
      </c>
      <c r="P389" s="196">
        <v>0</v>
      </c>
      <c r="Q389" s="196">
        <v>2274</v>
      </c>
      <c r="R389" s="196">
        <v>2274</v>
      </c>
      <c r="S389" s="196">
        <v>2274</v>
      </c>
      <c r="T389" s="196">
        <v>0</v>
      </c>
      <c r="U389" s="196">
        <v>2274</v>
      </c>
      <c r="V389" s="224">
        <f t="shared" si="76"/>
        <v>2274</v>
      </c>
      <c r="W389" s="196">
        <f t="shared" si="77"/>
        <v>2297.69</v>
      </c>
      <c r="X389" s="196"/>
    </row>
    <row r="390" spans="1:24" s="7" customFormat="1" ht="18.75" outlineLevel="1">
      <c r="A390" s="59" t="s">
        <v>165</v>
      </c>
      <c r="B390" s="54"/>
      <c r="C390" s="54"/>
      <c r="D390" s="54"/>
      <c r="E390" s="247"/>
      <c r="F390" s="21"/>
      <c r="G390" s="196"/>
      <c r="H390" s="223"/>
      <c r="I390" s="223"/>
      <c r="J390" s="223"/>
      <c r="K390" s="196"/>
      <c r="L390" s="196"/>
      <c r="M390" s="196"/>
      <c r="N390" s="196"/>
      <c r="O390" s="196"/>
      <c r="P390" s="196"/>
      <c r="Q390" s="196"/>
      <c r="R390" s="196"/>
      <c r="S390" s="196"/>
      <c r="T390" s="196"/>
      <c r="U390" s="196"/>
      <c r="V390" s="196"/>
      <c r="W390" s="224"/>
      <c r="X390" s="196"/>
    </row>
    <row r="391" spans="1:24" s="7" customFormat="1" ht="18.75" outlineLevel="1">
      <c r="A391" s="60" t="s">
        <v>166</v>
      </c>
      <c r="B391" s="55"/>
      <c r="C391" s="55"/>
      <c r="D391" s="55"/>
      <c r="E391" s="247"/>
      <c r="F391" s="21"/>
      <c r="G391" s="196"/>
      <c r="H391" s="223"/>
      <c r="I391" s="223"/>
      <c r="J391" s="223"/>
      <c r="K391" s="196"/>
      <c r="L391" s="196"/>
      <c r="M391" s="196"/>
      <c r="N391" s="196"/>
      <c r="O391" s="196"/>
      <c r="P391" s="196"/>
      <c r="Q391" s="196"/>
      <c r="R391" s="196"/>
      <c r="S391" s="196"/>
      <c r="T391" s="196"/>
      <c r="U391" s="196"/>
      <c r="V391" s="196"/>
      <c r="W391" s="224"/>
      <c r="X391" s="196"/>
    </row>
    <row r="392" spans="1:24" s="7" customFormat="1" ht="94.5" outlineLevel="1">
      <c r="A392" s="53" t="s">
        <v>593</v>
      </c>
      <c r="B392" s="2" t="s">
        <v>169</v>
      </c>
      <c r="C392" s="2" t="s">
        <v>170</v>
      </c>
      <c r="D392" s="2" t="s">
        <v>48</v>
      </c>
      <c r="E392" s="10"/>
      <c r="F392" s="21"/>
      <c r="G392" s="196">
        <v>2368.75</v>
      </c>
      <c r="H392" s="223">
        <v>2297.69</v>
      </c>
      <c r="I392" s="223">
        <v>2297.69</v>
      </c>
      <c r="J392" s="223">
        <v>0</v>
      </c>
      <c r="K392" s="196">
        <v>2285.84</v>
      </c>
      <c r="L392" s="196">
        <v>2285.84</v>
      </c>
      <c r="M392" s="196">
        <v>0</v>
      </c>
      <c r="N392" s="196">
        <v>2368.75</v>
      </c>
      <c r="O392" s="196">
        <v>2274</v>
      </c>
      <c r="P392" s="196">
        <v>2274</v>
      </c>
      <c r="Q392" s="196">
        <v>0</v>
      </c>
      <c r="R392" s="196">
        <v>2274</v>
      </c>
      <c r="S392" s="196">
        <v>2274</v>
      </c>
      <c r="T392" s="196">
        <v>2274</v>
      </c>
      <c r="U392" s="196">
        <v>0</v>
      </c>
      <c r="V392" s="224">
        <f t="shared" ref="V392:V396" si="78">MIN(H392,K392,O392,S392)</f>
        <v>2274</v>
      </c>
      <c r="W392" s="196">
        <f t="shared" ref="W392:W396" si="79">MAX(H392,K392,O392,S392)</f>
        <v>2297.69</v>
      </c>
      <c r="X392" s="196"/>
    </row>
    <row r="393" spans="1:24" s="7" customFormat="1" ht="173.25" outlineLevel="1">
      <c r="A393" s="53" t="s">
        <v>594</v>
      </c>
      <c r="B393" s="2" t="s">
        <v>171</v>
      </c>
      <c r="C393" s="2" t="s">
        <v>172</v>
      </c>
      <c r="D393" s="2" t="s">
        <v>48</v>
      </c>
      <c r="E393" s="10"/>
      <c r="F393" s="21"/>
      <c r="G393" s="196">
        <v>6471.43</v>
      </c>
      <c r="H393" s="223">
        <v>6277.29</v>
      </c>
      <c r="I393" s="223">
        <v>6277.29</v>
      </c>
      <c r="J393" s="223">
        <v>0</v>
      </c>
      <c r="K393" s="196">
        <v>6244.93</v>
      </c>
      <c r="L393" s="196">
        <v>6244.93</v>
      </c>
      <c r="M393" s="196">
        <v>0</v>
      </c>
      <c r="N393" s="196">
        <v>6471.43</v>
      </c>
      <c r="O393" s="196">
        <v>6212.57</v>
      </c>
      <c r="P393" s="196">
        <v>6212.57</v>
      </c>
      <c r="Q393" s="196">
        <v>0</v>
      </c>
      <c r="R393" s="196">
        <v>6212.57</v>
      </c>
      <c r="S393" s="196">
        <v>6212.57</v>
      </c>
      <c r="T393" s="196">
        <v>6212.57</v>
      </c>
      <c r="U393" s="196">
        <v>0</v>
      </c>
      <c r="V393" s="224">
        <f t="shared" si="78"/>
        <v>6212.57</v>
      </c>
      <c r="W393" s="196">
        <f t="shared" si="79"/>
        <v>6277.29</v>
      </c>
      <c r="X393" s="196"/>
    </row>
    <row r="394" spans="1:24" s="7" customFormat="1" ht="94.5" outlineLevel="1">
      <c r="A394" s="53" t="s">
        <v>595</v>
      </c>
      <c r="B394" s="2" t="s">
        <v>173</v>
      </c>
      <c r="C394" s="2" t="s">
        <v>170</v>
      </c>
      <c r="D394" s="2" t="s">
        <v>48</v>
      </c>
      <c r="E394" s="10"/>
      <c r="F394" s="21"/>
      <c r="G394" s="196">
        <v>3133.4582992770038</v>
      </c>
      <c r="H394" s="223">
        <v>3039.45</v>
      </c>
      <c r="I394" s="223">
        <v>3039.45</v>
      </c>
      <c r="J394" s="223">
        <v>0</v>
      </c>
      <c r="K394" s="196">
        <v>3023.79</v>
      </c>
      <c r="L394" s="196">
        <v>3023.79</v>
      </c>
      <c r="M394" s="196">
        <v>0</v>
      </c>
      <c r="N394" s="196">
        <v>3133.4582992770038</v>
      </c>
      <c r="O394" s="196">
        <v>3008.12</v>
      </c>
      <c r="P394" s="196">
        <v>3008.12</v>
      </c>
      <c r="Q394" s="196">
        <v>0</v>
      </c>
      <c r="R394" s="196">
        <v>3008.12</v>
      </c>
      <c r="S394" s="196">
        <v>3008.12</v>
      </c>
      <c r="T394" s="196">
        <v>3008.12</v>
      </c>
      <c r="U394" s="196">
        <v>0</v>
      </c>
      <c r="V394" s="224">
        <f t="shared" si="78"/>
        <v>3008.12</v>
      </c>
      <c r="W394" s="196">
        <f t="shared" si="79"/>
        <v>3039.45</v>
      </c>
      <c r="X394" s="196"/>
    </row>
    <row r="395" spans="1:24" s="7" customFormat="1" ht="173.25" outlineLevel="1">
      <c r="A395" s="53" t="s">
        <v>596</v>
      </c>
      <c r="B395" s="2" t="s">
        <v>174</v>
      </c>
      <c r="C395" s="2" t="s">
        <v>172</v>
      </c>
      <c r="D395" s="2" t="s">
        <v>48</v>
      </c>
      <c r="E395" s="10"/>
      <c r="F395" s="21"/>
      <c r="G395" s="196">
        <v>7701.7283526470046</v>
      </c>
      <c r="H395" s="223">
        <v>7470.68</v>
      </c>
      <c r="I395" s="223">
        <v>7470.68</v>
      </c>
      <c r="J395" s="223">
        <v>0</v>
      </c>
      <c r="K395" s="196">
        <v>7432.17</v>
      </c>
      <c r="L395" s="196">
        <v>7432.17</v>
      </c>
      <c r="M395" s="196">
        <v>0</v>
      </c>
      <c r="N395" s="196">
        <v>7701.7283526470046</v>
      </c>
      <c r="O395" s="196">
        <v>7393.66</v>
      </c>
      <c r="P395" s="196">
        <v>7393.66</v>
      </c>
      <c r="Q395" s="196">
        <v>0</v>
      </c>
      <c r="R395" s="196">
        <v>7393.66</v>
      </c>
      <c r="S395" s="196">
        <v>7393.66</v>
      </c>
      <c r="T395" s="196">
        <v>7393.66</v>
      </c>
      <c r="U395" s="196">
        <v>0</v>
      </c>
      <c r="V395" s="224">
        <f t="shared" si="78"/>
        <v>7393.66</v>
      </c>
      <c r="W395" s="196">
        <f t="shared" si="79"/>
        <v>7470.68</v>
      </c>
      <c r="X395" s="196"/>
    </row>
    <row r="396" spans="1:24" s="7" customFormat="1" ht="94.5" outlineLevel="1">
      <c r="A396" s="53" t="s">
        <v>597</v>
      </c>
      <c r="B396" s="2" t="s">
        <v>152</v>
      </c>
      <c r="C396" s="2" t="s">
        <v>175</v>
      </c>
      <c r="D396" s="2" t="s">
        <v>52</v>
      </c>
      <c r="E396" s="10"/>
      <c r="F396" s="21"/>
      <c r="G396" s="196">
        <v>16448.54</v>
      </c>
      <c r="H396" s="223">
        <v>15955.08</v>
      </c>
      <c r="I396" s="223">
        <v>15955.08</v>
      </c>
      <c r="J396" s="223">
        <v>0</v>
      </c>
      <c r="K396" s="196">
        <v>15872.84</v>
      </c>
      <c r="L396" s="196">
        <v>15872.84</v>
      </c>
      <c r="M396" s="196">
        <v>0</v>
      </c>
      <c r="N396" s="196">
        <v>16448.54</v>
      </c>
      <c r="O396" s="196">
        <v>15790.6</v>
      </c>
      <c r="P396" s="196">
        <v>15790.6</v>
      </c>
      <c r="Q396" s="196">
        <v>0</v>
      </c>
      <c r="R396" s="196">
        <v>15790.6</v>
      </c>
      <c r="S396" s="196">
        <v>15790.6</v>
      </c>
      <c r="T396" s="196">
        <v>15790.6</v>
      </c>
      <c r="U396" s="196">
        <v>0</v>
      </c>
      <c r="V396" s="224">
        <f t="shared" si="78"/>
        <v>15790.6</v>
      </c>
      <c r="W396" s="196">
        <f t="shared" si="79"/>
        <v>15955.08</v>
      </c>
      <c r="X396" s="196"/>
    </row>
    <row r="397" spans="1:24" s="7" customFormat="1" ht="18.75" outlineLevel="1">
      <c r="A397" s="60" t="s">
        <v>1110</v>
      </c>
      <c r="B397" s="55"/>
      <c r="C397" s="55"/>
      <c r="D397" s="55"/>
      <c r="E397" s="247"/>
      <c r="F397" s="21"/>
      <c r="G397" s="196"/>
      <c r="H397" s="223"/>
      <c r="I397" s="223"/>
      <c r="J397" s="223"/>
      <c r="K397" s="196"/>
      <c r="L397" s="196"/>
      <c r="M397" s="196"/>
      <c r="N397" s="196"/>
      <c r="O397" s="196"/>
      <c r="P397" s="196"/>
      <c r="Q397" s="196"/>
      <c r="R397" s="196"/>
      <c r="S397" s="196"/>
      <c r="T397" s="196"/>
      <c r="U397" s="196"/>
      <c r="V397" s="196"/>
      <c r="W397" s="224"/>
      <c r="X397" s="196"/>
    </row>
    <row r="398" spans="1:24" s="7" customFormat="1" ht="409.5" outlineLevel="1">
      <c r="A398" s="53" t="s">
        <v>598</v>
      </c>
      <c r="B398" s="2" t="s">
        <v>51</v>
      </c>
      <c r="C398" s="2" t="s">
        <v>176</v>
      </c>
      <c r="D398" s="2" t="s">
        <v>156</v>
      </c>
      <c r="E398" s="10"/>
      <c r="F398" s="21"/>
      <c r="G398" s="196">
        <v>12182.71</v>
      </c>
      <c r="H398" s="223">
        <v>11817.23</v>
      </c>
      <c r="I398" s="223">
        <v>11817.23</v>
      </c>
      <c r="J398" s="223">
        <v>0</v>
      </c>
      <c r="K398" s="196">
        <v>11756.32</v>
      </c>
      <c r="L398" s="196">
        <v>11756.32</v>
      </c>
      <c r="M398" s="196">
        <v>0</v>
      </c>
      <c r="N398" s="196">
        <v>12182.71</v>
      </c>
      <c r="O398" s="196">
        <v>11695.4</v>
      </c>
      <c r="P398" s="196">
        <v>11695.4</v>
      </c>
      <c r="Q398" s="196">
        <v>0</v>
      </c>
      <c r="R398" s="196">
        <v>11695.4</v>
      </c>
      <c r="S398" s="196">
        <v>11695.4</v>
      </c>
      <c r="T398" s="196">
        <v>11695.4</v>
      </c>
      <c r="U398" s="196">
        <v>0</v>
      </c>
      <c r="V398" s="224">
        <f t="shared" ref="V398:V399" si="80">MIN(H398,K398,O398,S398)</f>
        <v>11695.4</v>
      </c>
      <c r="W398" s="196">
        <f t="shared" ref="W398:W399" si="81">MAX(H398,K398,O398,S398)</f>
        <v>11817.23</v>
      </c>
      <c r="X398" s="196"/>
    </row>
    <row r="399" spans="1:24" s="7" customFormat="1" ht="236.25" outlineLevel="1">
      <c r="A399" s="53" t="s">
        <v>599</v>
      </c>
      <c r="B399" s="2" t="s">
        <v>1022</v>
      </c>
      <c r="C399" s="2" t="s">
        <v>177</v>
      </c>
      <c r="D399" s="2" t="s">
        <v>156</v>
      </c>
      <c r="E399" s="10"/>
      <c r="F399" s="21"/>
      <c r="G399" s="196">
        <v>8200</v>
      </c>
      <c r="H399" s="223">
        <v>7954</v>
      </c>
      <c r="I399" s="223">
        <v>7954</v>
      </c>
      <c r="J399" s="223">
        <v>0</v>
      </c>
      <c r="K399" s="196">
        <v>7913</v>
      </c>
      <c r="L399" s="196">
        <v>7913</v>
      </c>
      <c r="M399" s="196">
        <v>0</v>
      </c>
      <c r="N399" s="196">
        <v>8200</v>
      </c>
      <c r="O399" s="196">
        <v>7872</v>
      </c>
      <c r="P399" s="196">
        <v>7872</v>
      </c>
      <c r="Q399" s="196">
        <v>0</v>
      </c>
      <c r="R399" s="196">
        <v>7872</v>
      </c>
      <c r="S399" s="196">
        <v>7872</v>
      </c>
      <c r="T399" s="196">
        <v>7872</v>
      </c>
      <c r="U399" s="196">
        <v>0</v>
      </c>
      <c r="V399" s="224">
        <f t="shared" si="80"/>
        <v>7872</v>
      </c>
      <c r="W399" s="196">
        <f t="shared" si="81"/>
        <v>7954</v>
      </c>
      <c r="X399" s="196"/>
    </row>
    <row r="400" spans="1:24" s="7" customFormat="1" ht="18.75" outlineLevel="1">
      <c r="A400" s="60" t="s">
        <v>203</v>
      </c>
      <c r="B400" s="55"/>
      <c r="C400" s="55"/>
      <c r="D400" s="55"/>
      <c r="E400" s="247"/>
      <c r="F400" s="21"/>
      <c r="G400" s="196"/>
      <c r="H400" s="223"/>
      <c r="I400" s="223"/>
      <c r="J400" s="223"/>
      <c r="K400" s="196"/>
      <c r="L400" s="196"/>
      <c r="M400" s="196"/>
      <c r="N400" s="196"/>
      <c r="O400" s="196"/>
      <c r="P400" s="196"/>
      <c r="Q400" s="196"/>
      <c r="R400" s="196"/>
      <c r="S400" s="196"/>
      <c r="T400" s="196"/>
      <c r="U400" s="196"/>
      <c r="V400" s="196"/>
      <c r="W400" s="224"/>
      <c r="X400" s="196"/>
    </row>
    <row r="401" spans="1:24" s="7" customFormat="1" ht="94.5" outlineLevel="1">
      <c r="A401" s="52" t="s">
        <v>600</v>
      </c>
      <c r="B401" s="13" t="s">
        <v>8</v>
      </c>
      <c r="C401" s="13" t="s">
        <v>106</v>
      </c>
      <c r="D401" s="13"/>
      <c r="E401" s="11"/>
      <c r="F401" s="21"/>
      <c r="G401" s="196"/>
      <c r="H401" s="223"/>
      <c r="I401" s="223"/>
      <c r="J401" s="223"/>
      <c r="K401" s="196"/>
      <c r="L401" s="196"/>
      <c r="M401" s="196"/>
      <c r="N401" s="196"/>
      <c r="O401" s="196"/>
      <c r="P401" s="196"/>
      <c r="Q401" s="196"/>
      <c r="R401" s="196"/>
      <c r="S401" s="196"/>
      <c r="T401" s="196"/>
      <c r="U401" s="196"/>
      <c r="V401" s="196"/>
      <c r="W401" s="224"/>
      <c r="X401" s="196"/>
    </row>
    <row r="402" spans="1:24" s="7" customFormat="1" ht="31.5">
      <c r="A402" s="53" t="s">
        <v>914</v>
      </c>
      <c r="B402" s="14" t="s">
        <v>9</v>
      </c>
      <c r="C402" s="14"/>
      <c r="D402" s="14" t="s">
        <v>7</v>
      </c>
      <c r="E402" s="10"/>
      <c r="F402" s="21"/>
      <c r="G402" s="196">
        <v>106944.79</v>
      </c>
      <c r="H402" s="223">
        <v>103736.45</v>
      </c>
      <c r="I402" s="223">
        <v>86101.25</v>
      </c>
      <c r="J402" s="223">
        <v>17635.2</v>
      </c>
      <c r="K402" s="196">
        <v>103201.72</v>
      </c>
      <c r="L402" s="196">
        <v>85657.43</v>
      </c>
      <c r="M402" s="196">
        <v>17544.29</v>
      </c>
      <c r="N402" s="196">
        <v>106944.79</v>
      </c>
      <c r="O402" s="196">
        <v>102667</v>
      </c>
      <c r="P402" s="196">
        <v>85213.61</v>
      </c>
      <c r="Q402" s="196">
        <v>17453.39</v>
      </c>
      <c r="R402" s="196">
        <v>102667</v>
      </c>
      <c r="S402" s="196">
        <v>102667</v>
      </c>
      <c r="T402" s="196">
        <v>85213.61</v>
      </c>
      <c r="U402" s="196">
        <v>17453.39</v>
      </c>
      <c r="V402" s="224">
        <f t="shared" ref="V402:V404" si="82">MIN(H402,K402,O402,S402)</f>
        <v>102667</v>
      </c>
      <c r="W402" s="196">
        <f t="shared" ref="W402:W404" si="83">MAX(H402,K402,O402,S402)</f>
        <v>103736.45</v>
      </c>
      <c r="X402" s="196"/>
    </row>
    <row r="403" spans="1:24" s="7" customFormat="1" ht="31.5" outlineLevel="1">
      <c r="A403" s="53" t="s">
        <v>915</v>
      </c>
      <c r="B403" s="14" t="s">
        <v>10</v>
      </c>
      <c r="C403" s="14"/>
      <c r="D403" s="14" t="s">
        <v>7</v>
      </c>
      <c r="E403" s="10"/>
      <c r="F403" s="21"/>
      <c r="G403" s="196">
        <v>136062.59</v>
      </c>
      <c r="H403" s="223">
        <v>131980.71</v>
      </c>
      <c r="I403" s="223">
        <v>106904.37</v>
      </c>
      <c r="J403" s="223">
        <v>25076.34</v>
      </c>
      <c r="K403" s="196">
        <v>131300.4</v>
      </c>
      <c r="L403" s="196">
        <v>106353.32</v>
      </c>
      <c r="M403" s="196">
        <v>24947.08</v>
      </c>
      <c r="N403" s="196">
        <v>136062.59</v>
      </c>
      <c r="O403" s="196">
        <v>130620.09</v>
      </c>
      <c r="P403" s="196">
        <v>105802.26999999999</v>
      </c>
      <c r="Q403" s="196">
        <v>24817.82</v>
      </c>
      <c r="R403" s="196">
        <v>130620.09</v>
      </c>
      <c r="S403" s="196">
        <v>130620.09</v>
      </c>
      <c r="T403" s="196">
        <v>105802.26999999999</v>
      </c>
      <c r="U403" s="196">
        <v>24817.82</v>
      </c>
      <c r="V403" s="224">
        <f t="shared" si="82"/>
        <v>130620.09</v>
      </c>
      <c r="W403" s="196">
        <f t="shared" si="83"/>
        <v>131980.71</v>
      </c>
      <c r="X403" s="196"/>
    </row>
    <row r="404" spans="1:24" s="7" customFormat="1" ht="315" outlineLevel="1">
      <c r="A404" s="53" t="s">
        <v>601</v>
      </c>
      <c r="B404" s="2" t="s">
        <v>204</v>
      </c>
      <c r="C404" s="2" t="s">
        <v>837</v>
      </c>
      <c r="D404" s="2" t="s">
        <v>47</v>
      </c>
      <c r="E404" s="10"/>
      <c r="F404" s="21"/>
      <c r="G404" s="196">
        <v>74748.19</v>
      </c>
      <c r="H404" s="223">
        <v>72505.740000000005</v>
      </c>
      <c r="I404" s="223">
        <v>61629.88</v>
      </c>
      <c r="J404" s="223">
        <v>10875.86</v>
      </c>
      <c r="K404" s="196">
        <v>72132</v>
      </c>
      <c r="L404" s="196">
        <v>61312.2</v>
      </c>
      <c r="M404" s="196">
        <v>10819.8</v>
      </c>
      <c r="N404" s="196">
        <v>74748.19</v>
      </c>
      <c r="O404" s="196">
        <v>71758.259999999995</v>
      </c>
      <c r="P404" s="196">
        <v>60994.52</v>
      </c>
      <c r="Q404" s="196">
        <v>10763.74</v>
      </c>
      <c r="R404" s="196">
        <v>71758.259999999995</v>
      </c>
      <c r="S404" s="196">
        <v>71758.259999999995</v>
      </c>
      <c r="T404" s="196">
        <v>60994.52</v>
      </c>
      <c r="U404" s="196">
        <v>10763.74</v>
      </c>
      <c r="V404" s="224">
        <f t="shared" si="82"/>
        <v>71758.259999999995</v>
      </c>
      <c r="W404" s="196">
        <f t="shared" si="83"/>
        <v>72505.740000000005</v>
      </c>
      <c r="X404" s="196"/>
    </row>
    <row r="405" spans="1:24" s="7" customFormat="1" ht="18.75" outlineLevel="1">
      <c r="A405" s="60" t="s">
        <v>180</v>
      </c>
      <c r="B405" s="55"/>
      <c r="C405" s="55"/>
      <c r="D405" s="55"/>
      <c r="E405" s="247"/>
      <c r="F405" s="21"/>
      <c r="G405" s="196"/>
      <c r="H405" s="223"/>
      <c r="I405" s="223"/>
      <c r="J405" s="223"/>
      <c r="K405" s="196"/>
      <c r="L405" s="196"/>
      <c r="M405" s="196"/>
      <c r="N405" s="196"/>
      <c r="O405" s="196"/>
      <c r="P405" s="196"/>
      <c r="Q405" s="196"/>
      <c r="R405" s="196"/>
      <c r="S405" s="196"/>
      <c r="T405" s="196"/>
      <c r="U405" s="196"/>
      <c r="V405" s="196"/>
      <c r="W405" s="224"/>
      <c r="X405" s="196"/>
    </row>
    <row r="406" spans="1:24" s="7" customFormat="1" ht="47.25" customHeight="1" outlineLevel="1">
      <c r="A406" s="52" t="s">
        <v>602</v>
      </c>
      <c r="B406" s="13" t="s">
        <v>182</v>
      </c>
      <c r="C406" s="13" t="s">
        <v>183</v>
      </c>
      <c r="D406" s="13"/>
      <c r="E406" s="10"/>
      <c r="F406" s="21"/>
      <c r="G406" s="196"/>
      <c r="H406" s="223"/>
      <c r="I406" s="223"/>
      <c r="J406" s="223"/>
      <c r="K406" s="196"/>
      <c r="L406" s="196"/>
      <c r="M406" s="196"/>
      <c r="N406" s="196"/>
      <c r="O406" s="196"/>
      <c r="P406" s="196"/>
      <c r="Q406" s="196"/>
      <c r="R406" s="196"/>
      <c r="S406" s="196"/>
      <c r="T406" s="196"/>
      <c r="U406" s="196"/>
      <c r="V406" s="196"/>
      <c r="W406" s="224"/>
      <c r="X406" s="196"/>
    </row>
    <row r="407" spans="1:24" s="7" customFormat="1" ht="31.5" outlineLevel="1">
      <c r="A407" s="53" t="s">
        <v>916</v>
      </c>
      <c r="B407" s="12" t="s">
        <v>184</v>
      </c>
      <c r="C407" s="12"/>
      <c r="D407" s="12" t="s">
        <v>7</v>
      </c>
      <c r="E407" s="10"/>
      <c r="F407" s="21"/>
      <c r="G407" s="196">
        <v>199000</v>
      </c>
      <c r="H407" s="223">
        <v>193030</v>
      </c>
      <c r="I407" s="223">
        <v>164075.5</v>
      </c>
      <c r="J407" s="223">
        <v>28954.5</v>
      </c>
      <c r="K407" s="196">
        <v>192035</v>
      </c>
      <c r="L407" s="196">
        <v>163229.75</v>
      </c>
      <c r="M407" s="196">
        <v>28805.25</v>
      </c>
      <c r="N407" s="196">
        <v>199000</v>
      </c>
      <c r="O407" s="196">
        <v>191040</v>
      </c>
      <c r="P407" s="196">
        <v>162384</v>
      </c>
      <c r="Q407" s="196">
        <v>28656</v>
      </c>
      <c r="R407" s="196">
        <v>191040</v>
      </c>
      <c r="S407" s="196">
        <v>191040</v>
      </c>
      <c r="T407" s="196">
        <v>162384</v>
      </c>
      <c r="U407" s="196">
        <v>28656</v>
      </c>
      <c r="V407" s="224">
        <f t="shared" ref="V407:V411" si="84">MIN(H407,K407,O407,S407)</f>
        <v>191040</v>
      </c>
      <c r="W407" s="196">
        <f t="shared" ref="W407:W411" si="85">MAX(H407,K407,O407,S407)</f>
        <v>193030</v>
      </c>
      <c r="X407" s="196"/>
    </row>
    <row r="408" spans="1:24" s="7" customFormat="1" ht="31.5" outlineLevel="1">
      <c r="A408" s="53" t="s">
        <v>917</v>
      </c>
      <c r="B408" s="12" t="s">
        <v>185</v>
      </c>
      <c r="C408" s="12"/>
      <c r="D408" s="12" t="s">
        <v>7</v>
      </c>
      <c r="E408" s="10"/>
      <c r="F408" s="21"/>
      <c r="G408" s="196">
        <v>336000</v>
      </c>
      <c r="H408" s="223">
        <v>325920</v>
      </c>
      <c r="I408" s="223">
        <v>277032</v>
      </c>
      <c r="J408" s="223">
        <v>48888</v>
      </c>
      <c r="K408" s="196">
        <v>324240</v>
      </c>
      <c r="L408" s="196">
        <v>275604</v>
      </c>
      <c r="M408" s="196">
        <v>48636</v>
      </c>
      <c r="N408" s="196">
        <v>336000</v>
      </c>
      <c r="O408" s="196">
        <v>322560</v>
      </c>
      <c r="P408" s="196">
        <v>274176</v>
      </c>
      <c r="Q408" s="196">
        <v>48384</v>
      </c>
      <c r="R408" s="196">
        <v>322560</v>
      </c>
      <c r="S408" s="196">
        <v>322560</v>
      </c>
      <c r="T408" s="196">
        <v>274176</v>
      </c>
      <c r="U408" s="196">
        <v>48384</v>
      </c>
      <c r="V408" s="224">
        <f t="shared" si="84"/>
        <v>322560</v>
      </c>
      <c r="W408" s="196">
        <f t="shared" si="85"/>
        <v>325920</v>
      </c>
      <c r="X408" s="196"/>
    </row>
    <row r="409" spans="1:24" s="7" customFormat="1" ht="31.5" outlineLevel="1">
      <c r="A409" s="53" t="s">
        <v>918</v>
      </c>
      <c r="B409" s="12" t="s">
        <v>186</v>
      </c>
      <c r="C409" s="12"/>
      <c r="D409" s="12" t="s">
        <v>7</v>
      </c>
      <c r="E409" s="10"/>
      <c r="F409" s="21"/>
      <c r="G409" s="196">
        <v>336000</v>
      </c>
      <c r="H409" s="223">
        <v>325920</v>
      </c>
      <c r="I409" s="223">
        <v>277032</v>
      </c>
      <c r="J409" s="223">
        <v>48888</v>
      </c>
      <c r="K409" s="196">
        <v>324240</v>
      </c>
      <c r="L409" s="196">
        <v>275604</v>
      </c>
      <c r="M409" s="196">
        <v>48636</v>
      </c>
      <c r="N409" s="196">
        <v>336000</v>
      </c>
      <c r="O409" s="196">
        <v>322560</v>
      </c>
      <c r="P409" s="196">
        <v>274176</v>
      </c>
      <c r="Q409" s="196">
        <v>48384</v>
      </c>
      <c r="R409" s="196">
        <v>322560</v>
      </c>
      <c r="S409" s="196">
        <v>322560</v>
      </c>
      <c r="T409" s="196">
        <v>274176</v>
      </c>
      <c r="U409" s="196">
        <v>48384</v>
      </c>
      <c r="V409" s="224">
        <f t="shared" si="84"/>
        <v>322560</v>
      </c>
      <c r="W409" s="196">
        <f t="shared" si="85"/>
        <v>325920</v>
      </c>
      <c r="X409" s="196"/>
    </row>
    <row r="410" spans="1:24" s="7" customFormat="1" ht="31.5" outlineLevel="1">
      <c r="A410" s="53" t="s">
        <v>919</v>
      </c>
      <c r="B410" s="12" t="s">
        <v>187</v>
      </c>
      <c r="C410" s="12"/>
      <c r="D410" s="12" t="s">
        <v>7</v>
      </c>
      <c r="E410" s="10"/>
      <c r="F410" s="21"/>
      <c r="G410" s="196">
        <v>336000</v>
      </c>
      <c r="H410" s="223">
        <v>325920</v>
      </c>
      <c r="I410" s="223">
        <v>277032</v>
      </c>
      <c r="J410" s="223">
        <v>48888</v>
      </c>
      <c r="K410" s="196">
        <v>324240</v>
      </c>
      <c r="L410" s="196">
        <v>275604</v>
      </c>
      <c r="M410" s="196">
        <v>48636</v>
      </c>
      <c r="N410" s="196">
        <v>336000</v>
      </c>
      <c r="O410" s="196">
        <v>322560</v>
      </c>
      <c r="P410" s="196">
        <v>274176</v>
      </c>
      <c r="Q410" s="196">
        <v>48384</v>
      </c>
      <c r="R410" s="196">
        <v>322560</v>
      </c>
      <c r="S410" s="196">
        <v>322560</v>
      </c>
      <c r="T410" s="196">
        <v>274176</v>
      </c>
      <c r="U410" s="196">
        <v>48384</v>
      </c>
      <c r="V410" s="224">
        <f t="shared" si="84"/>
        <v>322560</v>
      </c>
      <c r="W410" s="196">
        <f t="shared" si="85"/>
        <v>325920</v>
      </c>
      <c r="X410" s="196"/>
    </row>
    <row r="411" spans="1:24" s="7" customFormat="1" ht="63" outlineLevel="1">
      <c r="A411" s="53" t="s">
        <v>603</v>
      </c>
      <c r="B411" s="12" t="s">
        <v>189</v>
      </c>
      <c r="C411" s="12" t="s">
        <v>1087</v>
      </c>
      <c r="D411" s="12" t="s">
        <v>7</v>
      </c>
      <c r="E411" s="10"/>
      <c r="F411" s="21"/>
      <c r="G411" s="196">
        <v>53570</v>
      </c>
      <c r="H411" s="223">
        <v>51962.9</v>
      </c>
      <c r="I411" s="223">
        <v>45207.72</v>
      </c>
      <c r="J411" s="223">
        <v>6755.18</v>
      </c>
      <c r="K411" s="196">
        <v>51695.05</v>
      </c>
      <c r="L411" s="196">
        <v>44974.69</v>
      </c>
      <c r="M411" s="196">
        <v>6720.36</v>
      </c>
      <c r="N411" s="196">
        <v>53570</v>
      </c>
      <c r="O411" s="196">
        <v>51427.199999999997</v>
      </c>
      <c r="P411" s="196">
        <v>44741.659999999996</v>
      </c>
      <c r="Q411" s="196">
        <v>6685.54</v>
      </c>
      <c r="R411" s="196">
        <v>51427.199999999997</v>
      </c>
      <c r="S411" s="196">
        <v>51427.199999999997</v>
      </c>
      <c r="T411" s="196">
        <v>44741.659999999996</v>
      </c>
      <c r="U411" s="196">
        <v>6685.54</v>
      </c>
      <c r="V411" s="224">
        <f t="shared" si="84"/>
        <v>51427.199999999997</v>
      </c>
      <c r="W411" s="196">
        <f t="shared" si="85"/>
        <v>51962.9</v>
      </c>
      <c r="X411" s="196"/>
    </row>
    <row r="412" spans="1:24" s="7" customFormat="1" outlineLevel="1">
      <c r="A412" s="56" t="s">
        <v>190</v>
      </c>
      <c r="B412" s="57"/>
      <c r="C412" s="57"/>
      <c r="D412" s="57"/>
      <c r="E412" s="248"/>
      <c r="F412" s="21"/>
      <c r="G412" s="196"/>
      <c r="H412" s="223"/>
      <c r="I412" s="223"/>
      <c r="J412" s="223"/>
      <c r="K412" s="196"/>
      <c r="L412" s="196"/>
      <c r="M412" s="196"/>
      <c r="N412" s="196"/>
      <c r="O412" s="196"/>
      <c r="P412" s="196"/>
      <c r="Q412" s="196"/>
      <c r="R412" s="196"/>
      <c r="S412" s="196"/>
      <c r="T412" s="196"/>
      <c r="U412" s="196"/>
      <c r="V412" s="196"/>
      <c r="W412" s="224"/>
      <c r="X412" s="196"/>
    </row>
    <row r="413" spans="1:24" s="7" customFormat="1" ht="47.25" outlineLevel="1">
      <c r="A413" s="53" t="s">
        <v>604</v>
      </c>
      <c r="B413" s="12" t="s">
        <v>1086</v>
      </c>
      <c r="C413" s="12"/>
      <c r="D413" s="12" t="s">
        <v>48</v>
      </c>
      <c r="E413" s="10" t="s">
        <v>84</v>
      </c>
      <c r="F413" s="21"/>
      <c r="G413" s="230" t="s">
        <v>104</v>
      </c>
      <c r="H413" s="223" t="s">
        <v>104</v>
      </c>
      <c r="I413" s="223" t="s">
        <v>104</v>
      </c>
      <c r="J413" s="223">
        <v>0</v>
      </c>
      <c r="K413" s="230" t="s">
        <v>104</v>
      </c>
      <c r="L413" s="230" t="s">
        <v>104</v>
      </c>
      <c r="M413" s="230">
        <v>0</v>
      </c>
      <c r="N413" s="230" t="s">
        <v>104</v>
      </c>
      <c r="O413" s="230" t="s">
        <v>104</v>
      </c>
      <c r="P413" s="230" t="s">
        <v>104</v>
      </c>
      <c r="Q413" s="230">
        <v>0</v>
      </c>
      <c r="R413" s="230" t="s">
        <v>104</v>
      </c>
      <c r="S413" s="230" t="s">
        <v>104</v>
      </c>
      <c r="T413" s="230" t="s">
        <v>104</v>
      </c>
      <c r="U413" s="230">
        <v>0</v>
      </c>
      <c r="V413" s="224">
        <f>MIN(H413,K413,O413,S413)</f>
        <v>0</v>
      </c>
      <c r="W413" s="196">
        <f>MAX(H413,K413,O413,S413)</f>
        <v>0</v>
      </c>
      <c r="X413" s="230"/>
    </row>
    <row r="414" spans="1:24" s="7" customFormat="1" ht="78.75" outlineLevel="1">
      <c r="A414" s="53" t="s">
        <v>605</v>
      </c>
      <c r="B414" s="13" t="s">
        <v>192</v>
      </c>
      <c r="C414" s="13" t="s">
        <v>198</v>
      </c>
      <c r="D414" s="13"/>
      <c r="E414" s="10" t="s">
        <v>201</v>
      </c>
      <c r="F414" s="21"/>
      <c r="G414" s="196"/>
      <c r="H414" s="223"/>
      <c r="I414" s="223"/>
      <c r="J414" s="223"/>
      <c r="K414" s="196"/>
      <c r="L414" s="196"/>
      <c r="M414" s="196"/>
      <c r="N414" s="196"/>
      <c r="O414" s="196"/>
      <c r="P414" s="196"/>
      <c r="Q414" s="196"/>
      <c r="R414" s="196"/>
      <c r="S414" s="196"/>
      <c r="T414" s="196"/>
      <c r="U414" s="196"/>
      <c r="V414" s="196"/>
      <c r="W414" s="224"/>
      <c r="X414" s="196"/>
    </row>
    <row r="415" spans="1:24" s="7" customFormat="1" outlineLevel="1">
      <c r="A415" s="53" t="s">
        <v>920</v>
      </c>
      <c r="B415" s="12" t="s">
        <v>193</v>
      </c>
      <c r="C415" s="12"/>
      <c r="D415" s="12" t="s">
        <v>199</v>
      </c>
      <c r="E415" s="10"/>
      <c r="F415" s="21"/>
      <c r="G415" s="196">
        <v>15120</v>
      </c>
      <c r="H415" s="223">
        <v>14666.4</v>
      </c>
      <c r="I415" s="223">
        <v>14666.4</v>
      </c>
      <c r="J415" s="223">
        <v>0</v>
      </c>
      <c r="K415" s="196">
        <v>14590.8</v>
      </c>
      <c r="L415" s="196">
        <v>14590.8</v>
      </c>
      <c r="M415" s="196">
        <v>0</v>
      </c>
      <c r="N415" s="196">
        <v>15120</v>
      </c>
      <c r="O415" s="196">
        <v>14515.2</v>
      </c>
      <c r="P415" s="196">
        <v>14515.2</v>
      </c>
      <c r="Q415" s="196">
        <v>0</v>
      </c>
      <c r="R415" s="196">
        <v>14515.2</v>
      </c>
      <c r="S415" s="196">
        <v>14515.2</v>
      </c>
      <c r="T415" s="196">
        <v>14515.2</v>
      </c>
      <c r="U415" s="196">
        <v>0</v>
      </c>
      <c r="V415" s="224">
        <f t="shared" ref="V415:V418" si="86">MIN(H415,K415,O415,S415)</f>
        <v>14515.2</v>
      </c>
      <c r="W415" s="196">
        <f t="shared" ref="W415:W418" si="87">MAX(H415,K415,O415,S415)</f>
        <v>14666.4</v>
      </c>
      <c r="X415" s="196"/>
    </row>
    <row r="416" spans="1:24" s="7" customFormat="1" outlineLevel="1">
      <c r="A416" s="53" t="s">
        <v>921</v>
      </c>
      <c r="B416" s="12" t="s">
        <v>194</v>
      </c>
      <c r="C416" s="12"/>
      <c r="D416" s="12" t="s">
        <v>199</v>
      </c>
      <c r="E416" s="10"/>
      <c r="F416" s="21"/>
      <c r="G416" s="196">
        <v>20160</v>
      </c>
      <c r="H416" s="223">
        <v>19555.2</v>
      </c>
      <c r="I416" s="223">
        <v>19555.2</v>
      </c>
      <c r="J416" s="223">
        <v>0</v>
      </c>
      <c r="K416" s="196">
        <v>19454.400000000001</v>
      </c>
      <c r="L416" s="196">
        <v>19454.400000000001</v>
      </c>
      <c r="M416" s="196">
        <v>0</v>
      </c>
      <c r="N416" s="196">
        <v>20160</v>
      </c>
      <c r="O416" s="196">
        <v>19353.599999999999</v>
      </c>
      <c r="P416" s="196">
        <v>19353.599999999999</v>
      </c>
      <c r="Q416" s="196">
        <v>0</v>
      </c>
      <c r="R416" s="196">
        <v>19353.599999999999</v>
      </c>
      <c r="S416" s="196">
        <v>19353.599999999999</v>
      </c>
      <c r="T416" s="196">
        <v>19353.599999999999</v>
      </c>
      <c r="U416" s="196">
        <v>0</v>
      </c>
      <c r="V416" s="224">
        <f t="shared" si="86"/>
        <v>19353.599999999999</v>
      </c>
      <c r="W416" s="196">
        <f t="shared" si="87"/>
        <v>19555.2</v>
      </c>
      <c r="X416" s="196"/>
    </row>
    <row r="417" spans="1:24" s="7" customFormat="1" outlineLevel="1">
      <c r="A417" s="53" t="s">
        <v>922</v>
      </c>
      <c r="B417" s="12" t="s">
        <v>195</v>
      </c>
      <c r="C417" s="12"/>
      <c r="D417" s="12" t="s">
        <v>199</v>
      </c>
      <c r="E417" s="10"/>
      <c r="F417" s="21"/>
      <c r="G417" s="196">
        <v>40320</v>
      </c>
      <c r="H417" s="223">
        <v>39110.400000000001</v>
      </c>
      <c r="I417" s="223">
        <v>39110.400000000001</v>
      </c>
      <c r="J417" s="223">
        <v>0</v>
      </c>
      <c r="K417" s="196">
        <v>38908.800000000003</v>
      </c>
      <c r="L417" s="196">
        <v>38908.800000000003</v>
      </c>
      <c r="M417" s="196">
        <v>0</v>
      </c>
      <c r="N417" s="196">
        <v>40320</v>
      </c>
      <c r="O417" s="196">
        <v>38707.199999999997</v>
      </c>
      <c r="P417" s="196">
        <v>38707.199999999997</v>
      </c>
      <c r="Q417" s="196">
        <v>0</v>
      </c>
      <c r="R417" s="196">
        <v>38707.199999999997</v>
      </c>
      <c r="S417" s="196">
        <v>38707.199999999997</v>
      </c>
      <c r="T417" s="196">
        <v>38707.199999999997</v>
      </c>
      <c r="U417" s="196">
        <v>0</v>
      </c>
      <c r="V417" s="224">
        <f t="shared" si="86"/>
        <v>38707.199999999997</v>
      </c>
      <c r="W417" s="196">
        <f t="shared" si="87"/>
        <v>39110.400000000001</v>
      </c>
      <c r="X417" s="196"/>
    </row>
    <row r="418" spans="1:24" s="7" customFormat="1" ht="111" outlineLevel="1" thickBot="1">
      <c r="A418" s="53" t="s">
        <v>606</v>
      </c>
      <c r="B418" s="12" t="s">
        <v>197</v>
      </c>
      <c r="C418" s="12" t="s">
        <v>200</v>
      </c>
      <c r="D418" s="12" t="s">
        <v>199</v>
      </c>
      <c r="E418" s="10" t="s">
        <v>913</v>
      </c>
      <c r="F418" s="21"/>
      <c r="G418" s="196">
        <v>3486.13</v>
      </c>
      <c r="H418" s="223">
        <v>3381.55</v>
      </c>
      <c r="I418" s="223">
        <v>3381.55</v>
      </c>
      <c r="J418" s="223">
        <v>0</v>
      </c>
      <c r="K418" s="196">
        <v>3364.12</v>
      </c>
      <c r="L418" s="196">
        <v>3364.12</v>
      </c>
      <c r="M418" s="196">
        <v>0</v>
      </c>
      <c r="N418" s="196">
        <v>3486.13</v>
      </c>
      <c r="O418" s="196">
        <v>3346.68</v>
      </c>
      <c r="P418" s="196">
        <v>3346.68</v>
      </c>
      <c r="Q418" s="196">
        <v>0</v>
      </c>
      <c r="R418" s="196">
        <v>3346.68</v>
      </c>
      <c r="S418" s="196">
        <v>3346.68</v>
      </c>
      <c r="T418" s="196">
        <v>3346.68</v>
      </c>
      <c r="U418" s="196">
        <v>0</v>
      </c>
      <c r="V418" s="224">
        <f t="shared" si="86"/>
        <v>3346.68</v>
      </c>
      <c r="W418" s="196">
        <f t="shared" si="87"/>
        <v>3381.55</v>
      </c>
      <c r="X418" s="196"/>
    </row>
    <row r="419" spans="1:24" s="7" customFormat="1" ht="19.5" outlineLevel="1" thickBot="1">
      <c r="A419" s="908" t="s">
        <v>1747</v>
      </c>
      <c r="B419" s="909"/>
      <c r="C419" s="202"/>
      <c r="D419" s="202"/>
      <c r="E419" s="159"/>
      <c r="F419" s="21"/>
      <c r="G419" s="196"/>
      <c r="H419" s="223"/>
      <c r="I419" s="223"/>
      <c r="J419" s="223"/>
      <c r="K419" s="196"/>
      <c r="L419" s="196"/>
      <c r="M419" s="196"/>
      <c r="N419" s="196"/>
      <c r="O419" s="196"/>
      <c r="P419" s="196"/>
      <c r="Q419" s="196"/>
      <c r="R419" s="196"/>
      <c r="S419" s="196"/>
      <c r="T419" s="196"/>
      <c r="U419" s="196"/>
      <c r="V419" s="196"/>
      <c r="W419" s="224"/>
      <c r="X419" s="196"/>
    </row>
    <row r="420" spans="1:24" s="7" customFormat="1" ht="18.75" outlineLevel="1">
      <c r="A420" s="775" t="s">
        <v>208</v>
      </c>
      <c r="B420" s="776"/>
      <c r="C420" s="203"/>
      <c r="D420" s="203"/>
      <c r="E420" s="249"/>
      <c r="F420" s="21"/>
      <c r="G420" s="196"/>
      <c r="H420" s="223"/>
      <c r="I420" s="223"/>
      <c r="J420" s="223"/>
      <c r="K420" s="196"/>
      <c r="L420" s="196"/>
      <c r="M420" s="196"/>
      <c r="N420" s="196"/>
      <c r="O420" s="196"/>
      <c r="P420" s="196"/>
      <c r="Q420" s="196"/>
      <c r="R420" s="196"/>
      <c r="S420" s="196"/>
      <c r="T420" s="196"/>
      <c r="U420" s="196"/>
      <c r="V420" s="196"/>
      <c r="W420" s="224"/>
      <c r="X420" s="196"/>
    </row>
    <row r="421" spans="1:24" s="7" customFormat="1" ht="94.5" outlineLevel="1">
      <c r="A421" s="53" t="s">
        <v>607</v>
      </c>
      <c r="B421" s="2" t="s">
        <v>209</v>
      </c>
      <c r="C421" s="2" t="s">
        <v>210</v>
      </c>
      <c r="D421" s="2" t="s">
        <v>211</v>
      </c>
      <c r="E421" s="10" t="s">
        <v>852</v>
      </c>
      <c r="F421" s="21"/>
      <c r="G421" s="196">
        <v>632.5</v>
      </c>
      <c r="H421" s="223">
        <v>613.53</v>
      </c>
      <c r="I421" s="223">
        <v>613.53</v>
      </c>
      <c r="J421" s="223">
        <v>0</v>
      </c>
      <c r="K421" s="196">
        <v>610.36</v>
      </c>
      <c r="L421" s="196">
        <v>610.36</v>
      </c>
      <c r="M421" s="196">
        <v>0</v>
      </c>
      <c r="N421" s="196">
        <v>632.5</v>
      </c>
      <c r="O421" s="196">
        <v>607.20000000000005</v>
      </c>
      <c r="P421" s="196">
        <v>607.20000000000005</v>
      </c>
      <c r="Q421" s="196">
        <v>0</v>
      </c>
      <c r="R421" s="196">
        <v>607.20000000000005</v>
      </c>
      <c r="S421" s="196">
        <v>607.20000000000005</v>
      </c>
      <c r="T421" s="196">
        <v>607.20000000000005</v>
      </c>
      <c r="U421" s="196">
        <v>0</v>
      </c>
      <c r="V421" s="224">
        <f t="shared" ref="V421:V422" si="88">MIN(H421,K421,O421,S421)</f>
        <v>607.20000000000005</v>
      </c>
      <c r="W421" s="196">
        <f t="shared" ref="W421:W422" si="89">MAX(H421,K421,O421,S421)</f>
        <v>613.53</v>
      </c>
      <c r="X421" s="196"/>
    </row>
    <row r="422" spans="1:24" s="7" customFormat="1" ht="94.5" outlineLevel="1">
      <c r="A422" s="53" t="s">
        <v>608</v>
      </c>
      <c r="B422" s="2" t="s">
        <v>212</v>
      </c>
      <c r="C422" s="2" t="s">
        <v>213</v>
      </c>
      <c r="D422" s="2" t="s">
        <v>214</v>
      </c>
      <c r="E422" s="10" t="s">
        <v>852</v>
      </c>
      <c r="F422" s="21"/>
      <c r="G422" s="196">
        <v>3282.8</v>
      </c>
      <c r="H422" s="223">
        <v>3184.32</v>
      </c>
      <c r="I422" s="223">
        <v>3184.32</v>
      </c>
      <c r="J422" s="223">
        <v>0</v>
      </c>
      <c r="K422" s="196">
        <v>3167.9</v>
      </c>
      <c r="L422" s="196">
        <v>3167.9</v>
      </c>
      <c r="M422" s="196">
        <v>0</v>
      </c>
      <c r="N422" s="196">
        <v>3282.8</v>
      </c>
      <c r="O422" s="196">
        <v>3151.49</v>
      </c>
      <c r="P422" s="196">
        <v>3151.49</v>
      </c>
      <c r="Q422" s="196">
        <v>0</v>
      </c>
      <c r="R422" s="196">
        <v>3151.49</v>
      </c>
      <c r="S422" s="196">
        <v>3151.49</v>
      </c>
      <c r="T422" s="196">
        <v>3151.49</v>
      </c>
      <c r="U422" s="196">
        <v>0</v>
      </c>
      <c r="V422" s="224">
        <f t="shared" si="88"/>
        <v>3151.49</v>
      </c>
      <c r="W422" s="196">
        <f t="shared" si="89"/>
        <v>3184.32</v>
      </c>
      <c r="X422" s="196"/>
    </row>
    <row r="423" spans="1:24" s="7" customFormat="1" ht="18.75" outlineLevel="1">
      <c r="A423" s="60" t="s">
        <v>215</v>
      </c>
      <c r="B423" s="174"/>
      <c r="C423" s="174"/>
      <c r="D423" s="174"/>
      <c r="E423" s="235"/>
      <c r="F423" s="21"/>
      <c r="G423" s="196"/>
      <c r="H423" s="223"/>
      <c r="I423" s="223"/>
      <c r="J423" s="223"/>
      <c r="K423" s="196"/>
      <c r="L423" s="196"/>
      <c r="M423" s="196"/>
      <c r="N423" s="196"/>
      <c r="O423" s="196"/>
      <c r="P423" s="196"/>
      <c r="Q423" s="196"/>
      <c r="R423" s="196"/>
      <c r="S423" s="196"/>
      <c r="T423" s="196"/>
      <c r="U423" s="196"/>
      <c r="V423" s="196"/>
      <c r="W423" s="224"/>
      <c r="X423" s="196"/>
    </row>
    <row r="424" spans="1:24" s="7" customFormat="1" ht="94.5" outlineLevel="1">
      <c r="A424" s="53" t="s">
        <v>806</v>
      </c>
      <c r="B424" s="2" t="s">
        <v>991</v>
      </c>
      <c r="C424" s="2" t="s">
        <v>1748</v>
      </c>
      <c r="D424" s="2" t="s">
        <v>109</v>
      </c>
      <c r="E424" s="10" t="s">
        <v>852</v>
      </c>
      <c r="F424" s="21" t="str">
        <f>VLOOKUP(A424,'[3]Калькулятор Индексации '!$A$12:$I$188,9,FALSE)</f>
        <v>Индексация</v>
      </c>
      <c r="G424" s="196">
        <v>238.35</v>
      </c>
      <c r="H424" s="223">
        <v>231.2</v>
      </c>
      <c r="I424" s="223">
        <v>231.2</v>
      </c>
      <c r="J424" s="223">
        <v>0</v>
      </c>
      <c r="K424" s="196">
        <v>230.01</v>
      </c>
      <c r="L424" s="196">
        <v>230.01</v>
      </c>
      <c r="M424" s="196">
        <v>0</v>
      </c>
      <c r="N424" s="196">
        <v>238.35</v>
      </c>
      <c r="O424" s="196">
        <v>228.82</v>
      </c>
      <c r="P424" s="196">
        <v>228.82</v>
      </c>
      <c r="Q424" s="196">
        <v>0</v>
      </c>
      <c r="R424" s="196">
        <v>228.82</v>
      </c>
      <c r="S424" s="196">
        <v>228.82</v>
      </c>
      <c r="T424" s="196">
        <v>228.82</v>
      </c>
      <c r="U424" s="196">
        <v>0</v>
      </c>
      <c r="V424" s="224">
        <f t="shared" ref="V424:V432" si="90">MIN(H424,K424,O424,S424)</f>
        <v>228.82</v>
      </c>
      <c r="W424" s="196">
        <f t="shared" ref="W424:W432" si="91">MAX(H424,K424,O424,S424)</f>
        <v>231.2</v>
      </c>
      <c r="X424" s="196"/>
    </row>
    <row r="425" spans="1:24" s="7" customFormat="1" ht="94.5" outlineLevel="1">
      <c r="A425" s="53" t="s">
        <v>807</v>
      </c>
      <c r="B425" s="2" t="s">
        <v>216</v>
      </c>
      <c r="C425" s="2" t="s">
        <v>1748</v>
      </c>
      <c r="D425" s="2" t="s">
        <v>109</v>
      </c>
      <c r="E425" s="10" t="s">
        <v>852</v>
      </c>
      <c r="F425" s="21" t="str">
        <f>VLOOKUP(A425,'[3]Калькулятор Индексации '!$A$12:$I$188,9,FALSE)</f>
        <v>Индексация</v>
      </c>
      <c r="G425" s="196">
        <v>399.7</v>
      </c>
      <c r="H425" s="223">
        <v>387.71</v>
      </c>
      <c r="I425" s="223">
        <v>387.71</v>
      </c>
      <c r="J425" s="223">
        <v>0</v>
      </c>
      <c r="K425" s="196">
        <v>385.71</v>
      </c>
      <c r="L425" s="196">
        <v>385.71</v>
      </c>
      <c r="M425" s="196">
        <v>0</v>
      </c>
      <c r="N425" s="196">
        <v>399.7</v>
      </c>
      <c r="O425" s="196">
        <v>383.71</v>
      </c>
      <c r="P425" s="196">
        <v>383.71</v>
      </c>
      <c r="Q425" s="196">
        <v>0</v>
      </c>
      <c r="R425" s="196">
        <v>383.71</v>
      </c>
      <c r="S425" s="196">
        <v>383.71</v>
      </c>
      <c r="T425" s="196">
        <v>383.71</v>
      </c>
      <c r="U425" s="196">
        <v>0</v>
      </c>
      <c r="V425" s="224">
        <f t="shared" si="90"/>
        <v>383.71</v>
      </c>
      <c r="W425" s="196">
        <f t="shared" si="91"/>
        <v>387.71</v>
      </c>
      <c r="X425" s="196"/>
    </row>
    <row r="426" spans="1:24" s="7" customFormat="1" ht="94.5" outlineLevel="1">
      <c r="A426" s="53" t="s">
        <v>808</v>
      </c>
      <c r="B426" s="151" t="s">
        <v>970</v>
      </c>
      <c r="C426" s="151" t="s">
        <v>1748</v>
      </c>
      <c r="D426" s="151" t="s">
        <v>109</v>
      </c>
      <c r="E426" s="10" t="s">
        <v>852</v>
      </c>
      <c r="F426" s="21" t="str">
        <f>VLOOKUP(A426,'[3]Калькулятор Индексации '!$A$12:$I$188,9,FALSE)</f>
        <v>Индексация</v>
      </c>
      <c r="G426" s="196">
        <v>490</v>
      </c>
      <c r="H426" s="223">
        <v>475.3</v>
      </c>
      <c r="I426" s="223">
        <v>475.3</v>
      </c>
      <c r="J426" s="223">
        <v>0</v>
      </c>
      <c r="K426" s="196">
        <v>472.85</v>
      </c>
      <c r="L426" s="196">
        <v>472.85</v>
      </c>
      <c r="M426" s="196">
        <v>0</v>
      </c>
      <c r="N426" s="196">
        <v>490</v>
      </c>
      <c r="O426" s="196">
        <v>470.4</v>
      </c>
      <c r="P426" s="196">
        <v>470.4</v>
      </c>
      <c r="Q426" s="196">
        <v>0</v>
      </c>
      <c r="R426" s="196">
        <v>470.4</v>
      </c>
      <c r="S426" s="196">
        <v>470.4</v>
      </c>
      <c r="T426" s="196">
        <v>470.4</v>
      </c>
      <c r="U426" s="196">
        <v>0</v>
      </c>
      <c r="V426" s="224">
        <f t="shared" si="90"/>
        <v>470.4</v>
      </c>
      <c r="W426" s="196">
        <f t="shared" si="91"/>
        <v>475.3</v>
      </c>
      <c r="X426" s="196"/>
    </row>
    <row r="427" spans="1:24" s="7" customFormat="1" ht="94.5" outlineLevel="1">
      <c r="A427" s="53" t="s">
        <v>809</v>
      </c>
      <c r="B427" s="2" t="s">
        <v>217</v>
      </c>
      <c r="C427" s="2" t="s">
        <v>218</v>
      </c>
      <c r="D427" s="2" t="s">
        <v>109</v>
      </c>
      <c r="E427" s="10" t="s">
        <v>852</v>
      </c>
      <c r="F427" s="21"/>
      <c r="G427" s="196">
        <v>22.22</v>
      </c>
      <c r="H427" s="223">
        <v>21.55</v>
      </c>
      <c r="I427" s="223">
        <v>21.55</v>
      </c>
      <c r="J427" s="223">
        <v>0</v>
      </c>
      <c r="K427" s="196">
        <v>21.44</v>
      </c>
      <c r="L427" s="196">
        <v>21.44</v>
      </c>
      <c r="M427" s="196">
        <v>0</v>
      </c>
      <c r="N427" s="196">
        <v>22.22</v>
      </c>
      <c r="O427" s="196">
        <v>21.33</v>
      </c>
      <c r="P427" s="196">
        <v>21.33</v>
      </c>
      <c r="Q427" s="196">
        <v>0</v>
      </c>
      <c r="R427" s="196">
        <v>21.33</v>
      </c>
      <c r="S427" s="196">
        <v>21.33</v>
      </c>
      <c r="T427" s="196">
        <v>21.33</v>
      </c>
      <c r="U427" s="196">
        <v>0</v>
      </c>
      <c r="V427" s="224">
        <f t="shared" si="90"/>
        <v>21.33</v>
      </c>
      <c r="W427" s="196">
        <f t="shared" si="91"/>
        <v>21.55</v>
      </c>
      <c r="X427" s="196"/>
    </row>
    <row r="428" spans="1:24" s="7" customFormat="1" ht="94.5" outlineLevel="1">
      <c r="A428" s="53" t="s">
        <v>810</v>
      </c>
      <c r="B428" s="2" t="s">
        <v>219</v>
      </c>
      <c r="C428" s="2" t="s">
        <v>1749</v>
      </c>
      <c r="D428" s="2" t="s">
        <v>109</v>
      </c>
      <c r="E428" s="10" t="s">
        <v>852</v>
      </c>
      <c r="F428" s="21" t="str">
        <f>VLOOKUP(A428,'[3]Калькулятор Индексации '!$A$12:$I$188,9,FALSE)</f>
        <v>Индексация</v>
      </c>
      <c r="G428" s="196">
        <v>579.01</v>
      </c>
      <c r="H428" s="223">
        <v>561.64</v>
      </c>
      <c r="I428" s="223">
        <v>561.64</v>
      </c>
      <c r="J428" s="223">
        <v>0</v>
      </c>
      <c r="K428" s="196">
        <v>558.74</v>
      </c>
      <c r="L428" s="196">
        <v>558.74</v>
      </c>
      <c r="M428" s="196">
        <v>0</v>
      </c>
      <c r="N428" s="196">
        <v>579.01</v>
      </c>
      <c r="O428" s="196">
        <v>555.85</v>
      </c>
      <c r="P428" s="196">
        <v>555.85</v>
      </c>
      <c r="Q428" s="196">
        <v>0</v>
      </c>
      <c r="R428" s="196">
        <v>555.85</v>
      </c>
      <c r="S428" s="196">
        <v>555.85</v>
      </c>
      <c r="T428" s="196">
        <v>555.85</v>
      </c>
      <c r="U428" s="196">
        <v>0</v>
      </c>
      <c r="V428" s="224">
        <f t="shared" si="90"/>
        <v>555.85</v>
      </c>
      <c r="W428" s="196">
        <f t="shared" si="91"/>
        <v>561.64</v>
      </c>
      <c r="X428" s="196"/>
    </row>
    <row r="429" spans="1:24" s="7" customFormat="1" ht="94.5" outlineLevel="1">
      <c r="A429" s="53" t="s">
        <v>811</v>
      </c>
      <c r="B429" s="2" t="s">
        <v>220</v>
      </c>
      <c r="C429" s="2" t="s">
        <v>1749</v>
      </c>
      <c r="D429" s="2" t="s">
        <v>109</v>
      </c>
      <c r="E429" s="10" t="s">
        <v>852</v>
      </c>
      <c r="F429" s="21" t="str">
        <f>VLOOKUP(A429,'[3]Калькулятор Индексации '!$A$12:$I$188,9,FALSE)</f>
        <v>Индексация</v>
      </c>
      <c r="G429" s="196">
        <v>78.8</v>
      </c>
      <c r="H429" s="223">
        <v>76.44</v>
      </c>
      <c r="I429" s="223">
        <v>76.44</v>
      </c>
      <c r="J429" s="223">
        <v>0</v>
      </c>
      <c r="K429" s="196">
        <v>76.040000000000006</v>
      </c>
      <c r="L429" s="196">
        <v>76.040000000000006</v>
      </c>
      <c r="M429" s="196">
        <v>0</v>
      </c>
      <c r="N429" s="196">
        <v>78.8</v>
      </c>
      <c r="O429" s="196">
        <v>75.650000000000006</v>
      </c>
      <c r="P429" s="196">
        <v>75.650000000000006</v>
      </c>
      <c r="Q429" s="196">
        <v>0</v>
      </c>
      <c r="R429" s="196">
        <v>75.650000000000006</v>
      </c>
      <c r="S429" s="196">
        <v>75.650000000000006</v>
      </c>
      <c r="T429" s="196">
        <v>75.650000000000006</v>
      </c>
      <c r="U429" s="196">
        <v>0</v>
      </c>
      <c r="V429" s="224">
        <f t="shared" si="90"/>
        <v>75.650000000000006</v>
      </c>
      <c r="W429" s="196">
        <f t="shared" si="91"/>
        <v>76.44</v>
      </c>
      <c r="X429" s="196"/>
    </row>
    <row r="430" spans="1:24" s="7" customFormat="1" ht="94.5" outlineLevel="1">
      <c r="A430" s="53" t="s">
        <v>812</v>
      </c>
      <c r="B430" s="2" t="s">
        <v>221</v>
      </c>
      <c r="C430" s="2" t="s">
        <v>222</v>
      </c>
      <c r="D430" s="2" t="s">
        <v>109</v>
      </c>
      <c r="E430" s="10" t="s">
        <v>852</v>
      </c>
      <c r="F430" s="21"/>
      <c r="G430" s="196">
        <v>30.21</v>
      </c>
      <c r="H430" s="223">
        <v>29.3</v>
      </c>
      <c r="I430" s="223">
        <v>29.3</v>
      </c>
      <c r="J430" s="223">
        <v>0</v>
      </c>
      <c r="K430" s="196">
        <v>29.15</v>
      </c>
      <c r="L430" s="196">
        <v>29.15</v>
      </c>
      <c r="M430" s="196">
        <v>0</v>
      </c>
      <c r="N430" s="196">
        <v>30.21</v>
      </c>
      <c r="O430" s="196">
        <v>29</v>
      </c>
      <c r="P430" s="196">
        <v>29</v>
      </c>
      <c r="Q430" s="196">
        <v>0</v>
      </c>
      <c r="R430" s="196">
        <v>29</v>
      </c>
      <c r="S430" s="196">
        <v>29</v>
      </c>
      <c r="T430" s="196">
        <v>29</v>
      </c>
      <c r="U430" s="196">
        <v>0</v>
      </c>
      <c r="V430" s="224">
        <f t="shared" si="90"/>
        <v>29</v>
      </c>
      <c r="W430" s="196">
        <f t="shared" si="91"/>
        <v>29.3</v>
      </c>
      <c r="X430" s="196"/>
    </row>
    <row r="431" spans="1:24" s="7" customFormat="1" ht="63" outlineLevel="1">
      <c r="A431" s="53" t="s">
        <v>813</v>
      </c>
      <c r="B431" s="2" t="s">
        <v>223</v>
      </c>
      <c r="C431" s="2" t="s">
        <v>1750</v>
      </c>
      <c r="D431" s="2" t="s">
        <v>109</v>
      </c>
      <c r="E431" s="10" t="s">
        <v>947</v>
      </c>
      <c r="F431" s="21" t="str">
        <f>VLOOKUP(A431,'[3]Калькулятор Индексации '!$A$12:$I$188,9,FALSE)</f>
        <v>Индексация</v>
      </c>
      <c r="G431" s="196">
        <v>552.23</v>
      </c>
      <c r="H431" s="223">
        <v>535.66</v>
      </c>
      <c r="I431" s="223">
        <v>535.66</v>
      </c>
      <c r="J431" s="223">
        <v>0</v>
      </c>
      <c r="K431" s="196">
        <v>532.9</v>
      </c>
      <c r="L431" s="196">
        <v>532.9</v>
      </c>
      <c r="M431" s="196">
        <v>0</v>
      </c>
      <c r="N431" s="196">
        <v>552.23</v>
      </c>
      <c r="O431" s="196">
        <v>530.14</v>
      </c>
      <c r="P431" s="196">
        <v>530.14</v>
      </c>
      <c r="Q431" s="196">
        <v>0</v>
      </c>
      <c r="R431" s="196">
        <v>530.14</v>
      </c>
      <c r="S431" s="196">
        <v>530.14</v>
      </c>
      <c r="T431" s="196">
        <v>530.14</v>
      </c>
      <c r="U431" s="196">
        <v>0</v>
      </c>
      <c r="V431" s="224">
        <f t="shared" si="90"/>
        <v>530.14</v>
      </c>
      <c r="W431" s="196">
        <f t="shared" si="91"/>
        <v>535.66</v>
      </c>
      <c r="X431" s="196"/>
    </row>
    <row r="432" spans="1:24" s="7" customFormat="1" ht="63" outlineLevel="1">
      <c r="A432" s="53" t="s">
        <v>993</v>
      </c>
      <c r="B432" s="2" t="s">
        <v>226</v>
      </c>
      <c r="C432" s="2" t="s">
        <v>225</v>
      </c>
      <c r="D432" s="2" t="s">
        <v>109</v>
      </c>
      <c r="E432" s="10" t="s">
        <v>947</v>
      </c>
      <c r="F432" s="21" t="str">
        <f>VLOOKUP(A432,'[3]Калькулятор Индексации '!$A$12:$I$188,9,FALSE)</f>
        <v>Индексация</v>
      </c>
      <c r="G432" s="196">
        <v>1102.47</v>
      </c>
      <c r="H432" s="223">
        <v>1069.4000000000001</v>
      </c>
      <c r="I432" s="223">
        <v>1069.4000000000001</v>
      </c>
      <c r="J432" s="223">
        <v>0</v>
      </c>
      <c r="K432" s="196">
        <v>1063.8800000000001</v>
      </c>
      <c r="L432" s="196">
        <v>1063.8800000000001</v>
      </c>
      <c r="M432" s="196">
        <v>0</v>
      </c>
      <c r="N432" s="196">
        <v>1102.47</v>
      </c>
      <c r="O432" s="196">
        <v>1058.3699999999999</v>
      </c>
      <c r="P432" s="196">
        <v>1058.3699999999999</v>
      </c>
      <c r="Q432" s="196">
        <v>0</v>
      </c>
      <c r="R432" s="196">
        <v>1058.3699999999999</v>
      </c>
      <c r="S432" s="196">
        <v>1058.3699999999999</v>
      </c>
      <c r="T432" s="196">
        <v>1058.3699999999999</v>
      </c>
      <c r="U432" s="196">
        <v>0</v>
      </c>
      <c r="V432" s="224">
        <f t="shared" si="90"/>
        <v>1058.3699999999999</v>
      </c>
      <c r="W432" s="196">
        <f t="shared" si="91"/>
        <v>1069.4000000000001</v>
      </c>
      <c r="X432" s="196"/>
    </row>
    <row r="433" spans="1:24" s="7" customFormat="1" ht="18.75" outlineLevel="1">
      <c r="A433" s="777" t="s">
        <v>227</v>
      </c>
      <c r="B433" s="778"/>
      <c r="C433" s="204"/>
      <c r="D433" s="204"/>
      <c r="E433" s="250"/>
      <c r="F433" s="21"/>
      <c r="G433" s="196"/>
      <c r="H433" s="223"/>
      <c r="I433" s="223"/>
      <c r="J433" s="223"/>
      <c r="K433" s="196"/>
      <c r="L433" s="196"/>
      <c r="M433" s="196"/>
      <c r="N433" s="196"/>
      <c r="O433" s="196"/>
      <c r="P433" s="196"/>
      <c r="Q433" s="196"/>
      <c r="R433" s="196"/>
      <c r="S433" s="196"/>
      <c r="T433" s="196"/>
      <c r="U433" s="196"/>
      <c r="V433" s="196"/>
      <c r="W433" s="224"/>
      <c r="X433" s="196"/>
    </row>
    <row r="434" spans="1:24" s="7" customFormat="1" ht="94.5" outlineLevel="1">
      <c r="A434" s="123" t="s">
        <v>814</v>
      </c>
      <c r="B434" s="15" t="s">
        <v>1111</v>
      </c>
      <c r="C434" s="15" t="s">
        <v>939</v>
      </c>
      <c r="D434" s="15" t="s">
        <v>109</v>
      </c>
      <c r="E434" s="10" t="s">
        <v>852</v>
      </c>
      <c r="F434" s="21"/>
      <c r="G434" s="196">
        <v>61.61</v>
      </c>
      <c r="H434" s="223">
        <v>59.76</v>
      </c>
      <c r="I434" s="223">
        <v>59.76</v>
      </c>
      <c r="J434" s="223">
        <v>0</v>
      </c>
      <c r="K434" s="196">
        <v>59.45</v>
      </c>
      <c r="L434" s="196">
        <v>59.45</v>
      </c>
      <c r="M434" s="196">
        <v>0</v>
      </c>
      <c r="N434" s="196">
        <v>61.61</v>
      </c>
      <c r="O434" s="196">
        <v>59.15</v>
      </c>
      <c r="P434" s="196">
        <v>59.15</v>
      </c>
      <c r="Q434" s="196">
        <v>0</v>
      </c>
      <c r="R434" s="196">
        <v>59.15</v>
      </c>
      <c r="S434" s="196">
        <v>59.15</v>
      </c>
      <c r="T434" s="196">
        <v>59.15</v>
      </c>
      <c r="U434" s="196">
        <v>0</v>
      </c>
      <c r="V434" s="224">
        <f t="shared" ref="V434:V447" si="92">MIN(H434,K434,O434,S434)</f>
        <v>59.15</v>
      </c>
      <c r="W434" s="196">
        <f t="shared" ref="W434:W447" si="93">MAX(H434,K434,O434,S434)</f>
        <v>59.76</v>
      </c>
      <c r="X434" s="196"/>
    </row>
    <row r="435" spans="1:24" s="7" customFormat="1" ht="94.5" outlineLevel="1">
      <c r="A435" s="123" t="s">
        <v>815</v>
      </c>
      <c r="B435" s="15" t="s">
        <v>228</v>
      </c>
      <c r="C435" s="15" t="s">
        <v>222</v>
      </c>
      <c r="D435" s="15" t="s">
        <v>109</v>
      </c>
      <c r="E435" s="10" t="s">
        <v>852</v>
      </c>
      <c r="F435" s="21"/>
      <c r="G435" s="196">
        <v>20.77</v>
      </c>
      <c r="H435" s="223">
        <v>20.149999999999999</v>
      </c>
      <c r="I435" s="223">
        <v>20.149999999999999</v>
      </c>
      <c r="J435" s="223">
        <v>0</v>
      </c>
      <c r="K435" s="196">
        <v>20.04</v>
      </c>
      <c r="L435" s="196">
        <v>20.04</v>
      </c>
      <c r="M435" s="196">
        <v>0</v>
      </c>
      <c r="N435" s="196">
        <v>20.77</v>
      </c>
      <c r="O435" s="196">
        <v>19.940000000000001</v>
      </c>
      <c r="P435" s="196">
        <v>19.940000000000001</v>
      </c>
      <c r="Q435" s="196">
        <v>0</v>
      </c>
      <c r="R435" s="196">
        <v>19.940000000000001</v>
      </c>
      <c r="S435" s="196">
        <v>19.940000000000001</v>
      </c>
      <c r="T435" s="196">
        <v>19.940000000000001</v>
      </c>
      <c r="U435" s="196">
        <v>0</v>
      </c>
      <c r="V435" s="224">
        <f t="shared" si="92"/>
        <v>19.940000000000001</v>
      </c>
      <c r="W435" s="196">
        <f t="shared" si="93"/>
        <v>20.149999999999999</v>
      </c>
      <c r="X435" s="196"/>
    </row>
    <row r="436" spans="1:24" s="7" customFormat="1" ht="94.5" outlineLevel="1">
      <c r="A436" s="123" t="s">
        <v>816</v>
      </c>
      <c r="B436" s="15" t="s">
        <v>935</v>
      </c>
      <c r="C436" s="15" t="s">
        <v>940</v>
      </c>
      <c r="D436" s="15" t="s">
        <v>109</v>
      </c>
      <c r="E436" s="10" t="s">
        <v>852</v>
      </c>
      <c r="F436" s="21"/>
      <c r="G436" s="196">
        <v>97.21</v>
      </c>
      <c r="H436" s="223">
        <v>94.29</v>
      </c>
      <c r="I436" s="223">
        <v>94.29</v>
      </c>
      <c r="J436" s="223">
        <v>0</v>
      </c>
      <c r="K436" s="196">
        <v>93.81</v>
      </c>
      <c r="L436" s="196">
        <v>93.81</v>
      </c>
      <c r="M436" s="196">
        <v>0</v>
      </c>
      <c r="N436" s="196">
        <v>97.21</v>
      </c>
      <c r="O436" s="196">
        <v>93.32</v>
      </c>
      <c r="P436" s="196">
        <v>93.32</v>
      </c>
      <c r="Q436" s="196">
        <v>0</v>
      </c>
      <c r="R436" s="196">
        <v>93.32</v>
      </c>
      <c r="S436" s="196">
        <v>93.32</v>
      </c>
      <c r="T436" s="196">
        <v>93.32</v>
      </c>
      <c r="U436" s="196">
        <v>0</v>
      </c>
      <c r="V436" s="224">
        <f t="shared" si="92"/>
        <v>93.32</v>
      </c>
      <c r="W436" s="196">
        <f t="shared" si="93"/>
        <v>94.29</v>
      </c>
      <c r="X436" s="196"/>
    </row>
    <row r="437" spans="1:24" s="7" customFormat="1" ht="94.5" outlineLevel="1">
      <c r="A437" s="123" t="s">
        <v>817</v>
      </c>
      <c r="B437" s="15" t="s">
        <v>936</v>
      </c>
      <c r="C437" s="15" t="s">
        <v>941</v>
      </c>
      <c r="D437" s="15" t="s">
        <v>109</v>
      </c>
      <c r="E437" s="10" t="s">
        <v>852</v>
      </c>
      <c r="F437" s="21"/>
      <c r="G437" s="196">
        <v>175.48</v>
      </c>
      <c r="H437" s="223">
        <v>170.22</v>
      </c>
      <c r="I437" s="223">
        <v>170.22</v>
      </c>
      <c r="J437" s="223">
        <v>0</v>
      </c>
      <c r="K437" s="196">
        <v>169.34</v>
      </c>
      <c r="L437" s="196">
        <v>169.34</v>
      </c>
      <c r="M437" s="196">
        <v>0</v>
      </c>
      <c r="N437" s="196">
        <v>175.48</v>
      </c>
      <c r="O437" s="196">
        <v>168.46</v>
      </c>
      <c r="P437" s="196">
        <v>168.46</v>
      </c>
      <c r="Q437" s="196">
        <v>0</v>
      </c>
      <c r="R437" s="196">
        <v>168.46</v>
      </c>
      <c r="S437" s="196">
        <v>168.46</v>
      </c>
      <c r="T437" s="196">
        <v>168.46</v>
      </c>
      <c r="U437" s="196">
        <v>0</v>
      </c>
      <c r="V437" s="224">
        <f t="shared" si="92"/>
        <v>168.46</v>
      </c>
      <c r="W437" s="196">
        <f t="shared" si="93"/>
        <v>170.22</v>
      </c>
      <c r="X437" s="196"/>
    </row>
    <row r="438" spans="1:24" s="7" customFormat="1" ht="94.5" outlineLevel="1">
      <c r="A438" s="123" t="s">
        <v>818</v>
      </c>
      <c r="B438" s="151" t="s">
        <v>981</v>
      </c>
      <c r="C438" s="151" t="s">
        <v>940</v>
      </c>
      <c r="D438" s="151" t="s">
        <v>109</v>
      </c>
      <c r="E438" s="10" t="s">
        <v>852</v>
      </c>
      <c r="F438" s="21"/>
      <c r="G438" s="196">
        <v>309.94333333333333</v>
      </c>
      <c r="H438" s="223">
        <v>300.64999999999998</v>
      </c>
      <c r="I438" s="223">
        <v>300.64999999999998</v>
      </c>
      <c r="J438" s="223">
        <v>0</v>
      </c>
      <c r="K438" s="196">
        <v>299.10000000000002</v>
      </c>
      <c r="L438" s="196">
        <v>299.10000000000002</v>
      </c>
      <c r="M438" s="196">
        <v>0</v>
      </c>
      <c r="N438" s="196">
        <v>309.94333333333333</v>
      </c>
      <c r="O438" s="196">
        <v>297.55</v>
      </c>
      <c r="P438" s="196">
        <v>297.55</v>
      </c>
      <c r="Q438" s="196">
        <v>0</v>
      </c>
      <c r="R438" s="196">
        <v>297.55</v>
      </c>
      <c r="S438" s="196">
        <v>297.55</v>
      </c>
      <c r="T438" s="196">
        <v>297.55</v>
      </c>
      <c r="U438" s="196">
        <v>0</v>
      </c>
      <c r="V438" s="224">
        <f t="shared" si="92"/>
        <v>297.55</v>
      </c>
      <c r="W438" s="196">
        <f t="shared" si="93"/>
        <v>300.64999999999998</v>
      </c>
      <c r="X438" s="196"/>
    </row>
    <row r="439" spans="1:24" s="7" customFormat="1" ht="94.5" outlineLevel="1">
      <c r="A439" s="123" t="s">
        <v>819</v>
      </c>
      <c r="B439" s="151" t="s">
        <v>982</v>
      </c>
      <c r="C439" s="151" t="s">
        <v>940</v>
      </c>
      <c r="D439" s="151" t="s">
        <v>109</v>
      </c>
      <c r="E439" s="10" t="s">
        <v>852</v>
      </c>
      <c r="F439" s="21"/>
      <c r="G439" s="196">
        <v>478.51000000000005</v>
      </c>
      <c r="H439" s="223">
        <v>464.15</v>
      </c>
      <c r="I439" s="223">
        <v>464.15</v>
      </c>
      <c r="J439" s="223">
        <v>0</v>
      </c>
      <c r="K439" s="196">
        <v>461.76</v>
      </c>
      <c r="L439" s="196">
        <v>461.76</v>
      </c>
      <c r="M439" s="196">
        <v>0</v>
      </c>
      <c r="N439" s="196">
        <v>478.51000000000005</v>
      </c>
      <c r="O439" s="196">
        <v>459.37</v>
      </c>
      <c r="P439" s="196">
        <v>459.37</v>
      </c>
      <c r="Q439" s="196">
        <v>0</v>
      </c>
      <c r="R439" s="196">
        <v>459.37</v>
      </c>
      <c r="S439" s="196">
        <v>459.37</v>
      </c>
      <c r="T439" s="196">
        <v>459.37</v>
      </c>
      <c r="U439" s="196">
        <v>0</v>
      </c>
      <c r="V439" s="224">
        <f t="shared" si="92"/>
        <v>459.37</v>
      </c>
      <c r="W439" s="196">
        <f t="shared" si="93"/>
        <v>464.15</v>
      </c>
      <c r="X439" s="196"/>
    </row>
    <row r="440" spans="1:24" s="7" customFormat="1" ht="94.5" outlineLevel="1">
      <c r="A440" s="123" t="s">
        <v>820</v>
      </c>
      <c r="B440" s="151" t="s">
        <v>983</v>
      </c>
      <c r="C440" s="151" t="s">
        <v>940</v>
      </c>
      <c r="D440" s="151" t="s">
        <v>109</v>
      </c>
      <c r="E440" s="10" t="s">
        <v>852</v>
      </c>
      <c r="F440" s="21"/>
      <c r="G440" s="196">
        <v>936.40666666666664</v>
      </c>
      <c r="H440" s="223">
        <v>908.31</v>
      </c>
      <c r="I440" s="223">
        <v>908.31</v>
      </c>
      <c r="J440" s="223">
        <v>0</v>
      </c>
      <c r="K440" s="196">
        <v>903.63</v>
      </c>
      <c r="L440" s="196">
        <v>903.63</v>
      </c>
      <c r="M440" s="196">
        <v>0</v>
      </c>
      <c r="N440" s="196">
        <v>936.40666666666664</v>
      </c>
      <c r="O440" s="196">
        <v>898.95</v>
      </c>
      <c r="P440" s="196">
        <v>898.95</v>
      </c>
      <c r="Q440" s="196">
        <v>0</v>
      </c>
      <c r="R440" s="196">
        <v>898.95</v>
      </c>
      <c r="S440" s="196">
        <v>898.95</v>
      </c>
      <c r="T440" s="196">
        <v>898.95</v>
      </c>
      <c r="U440" s="196">
        <v>0</v>
      </c>
      <c r="V440" s="224">
        <f t="shared" si="92"/>
        <v>898.95</v>
      </c>
      <c r="W440" s="196">
        <f t="shared" si="93"/>
        <v>908.31</v>
      </c>
      <c r="X440" s="196"/>
    </row>
    <row r="441" spans="1:24" s="7" customFormat="1" ht="94.5" outlineLevel="1">
      <c r="A441" s="123" t="s">
        <v>821</v>
      </c>
      <c r="B441" s="151" t="s">
        <v>984</v>
      </c>
      <c r="C441" s="151" t="s">
        <v>940</v>
      </c>
      <c r="D441" s="151" t="s">
        <v>109</v>
      </c>
      <c r="E441" s="10" t="s">
        <v>852</v>
      </c>
      <c r="F441" s="21"/>
      <c r="G441" s="196">
        <v>1844.2066666666667</v>
      </c>
      <c r="H441" s="223">
        <v>1788.88</v>
      </c>
      <c r="I441" s="223">
        <v>1788.88</v>
      </c>
      <c r="J441" s="223">
        <v>0</v>
      </c>
      <c r="K441" s="196">
        <v>1779.66</v>
      </c>
      <c r="L441" s="196">
        <v>1779.66</v>
      </c>
      <c r="M441" s="196">
        <v>0</v>
      </c>
      <c r="N441" s="196">
        <v>1844.2066666666667</v>
      </c>
      <c r="O441" s="196">
        <v>1770.44</v>
      </c>
      <c r="P441" s="196">
        <v>1770.44</v>
      </c>
      <c r="Q441" s="196">
        <v>0</v>
      </c>
      <c r="R441" s="196">
        <v>1770.44</v>
      </c>
      <c r="S441" s="196">
        <v>1770.44</v>
      </c>
      <c r="T441" s="196">
        <v>1770.44</v>
      </c>
      <c r="U441" s="196">
        <v>0</v>
      </c>
      <c r="V441" s="224">
        <f t="shared" si="92"/>
        <v>1770.44</v>
      </c>
      <c r="W441" s="196">
        <f t="shared" si="93"/>
        <v>1788.88</v>
      </c>
      <c r="X441" s="196"/>
    </row>
    <row r="442" spans="1:24" s="7" customFormat="1" ht="94.5" outlineLevel="1">
      <c r="A442" s="123" t="s">
        <v>822</v>
      </c>
      <c r="B442" s="151" t="s">
        <v>985</v>
      </c>
      <c r="C442" s="151" t="s">
        <v>940</v>
      </c>
      <c r="D442" s="151" t="s">
        <v>109</v>
      </c>
      <c r="E442" s="10" t="s">
        <v>852</v>
      </c>
      <c r="F442" s="21"/>
      <c r="G442" s="196">
        <v>2353.1333333333332</v>
      </c>
      <c r="H442" s="223">
        <v>2282.54</v>
      </c>
      <c r="I442" s="223">
        <v>2282.54</v>
      </c>
      <c r="J442" s="223">
        <v>0</v>
      </c>
      <c r="K442" s="196">
        <v>2270.77</v>
      </c>
      <c r="L442" s="196">
        <v>2270.77</v>
      </c>
      <c r="M442" s="196">
        <v>0</v>
      </c>
      <c r="N442" s="196">
        <v>2353.1333333333332</v>
      </c>
      <c r="O442" s="196">
        <v>2259.0100000000002</v>
      </c>
      <c r="P442" s="196">
        <v>2259.0100000000002</v>
      </c>
      <c r="Q442" s="196">
        <v>0</v>
      </c>
      <c r="R442" s="196">
        <v>2259.0100000000002</v>
      </c>
      <c r="S442" s="196">
        <v>2259.0100000000002</v>
      </c>
      <c r="T442" s="196">
        <v>2259.0100000000002</v>
      </c>
      <c r="U442" s="196">
        <v>0</v>
      </c>
      <c r="V442" s="224">
        <f t="shared" si="92"/>
        <v>2259.0100000000002</v>
      </c>
      <c r="W442" s="196">
        <f t="shared" si="93"/>
        <v>2282.54</v>
      </c>
      <c r="X442" s="196"/>
    </row>
    <row r="443" spans="1:24" s="7" customFormat="1" ht="94.5" outlineLevel="1">
      <c r="A443" s="123" t="s">
        <v>994</v>
      </c>
      <c r="B443" s="15" t="s">
        <v>229</v>
      </c>
      <c r="C443" s="15" t="s">
        <v>222</v>
      </c>
      <c r="D443" s="15" t="s">
        <v>109</v>
      </c>
      <c r="E443" s="10" t="s">
        <v>852</v>
      </c>
      <c r="F443" s="21"/>
      <c r="G443" s="196">
        <v>20.77</v>
      </c>
      <c r="H443" s="223">
        <v>20.149999999999999</v>
      </c>
      <c r="I443" s="223">
        <v>20.149999999999999</v>
      </c>
      <c r="J443" s="223">
        <v>0</v>
      </c>
      <c r="K443" s="196">
        <v>20.04</v>
      </c>
      <c r="L443" s="196">
        <v>20.04</v>
      </c>
      <c r="M443" s="196">
        <v>0</v>
      </c>
      <c r="N443" s="196">
        <v>20.77</v>
      </c>
      <c r="O443" s="196">
        <v>19.940000000000001</v>
      </c>
      <c r="P443" s="196">
        <v>19.940000000000001</v>
      </c>
      <c r="Q443" s="196">
        <v>0</v>
      </c>
      <c r="R443" s="196">
        <v>19.940000000000001</v>
      </c>
      <c r="S443" s="196">
        <v>19.940000000000001</v>
      </c>
      <c r="T443" s="196">
        <v>19.940000000000001</v>
      </c>
      <c r="U443" s="196">
        <v>0</v>
      </c>
      <c r="V443" s="224">
        <f t="shared" si="92"/>
        <v>19.940000000000001</v>
      </c>
      <c r="W443" s="196">
        <f t="shared" si="93"/>
        <v>20.149999999999999</v>
      </c>
      <c r="X443" s="196"/>
    </row>
    <row r="444" spans="1:24" s="7" customFormat="1" ht="94.5" outlineLevel="1">
      <c r="A444" s="123" t="s">
        <v>995</v>
      </c>
      <c r="B444" s="15" t="s">
        <v>230</v>
      </c>
      <c r="C444" s="15" t="s">
        <v>231</v>
      </c>
      <c r="D444" s="15" t="s">
        <v>232</v>
      </c>
      <c r="E444" s="10" t="s">
        <v>852</v>
      </c>
      <c r="F444" s="21"/>
      <c r="G444" s="196">
        <v>56.61</v>
      </c>
      <c r="H444" s="223">
        <v>54.91</v>
      </c>
      <c r="I444" s="223">
        <v>54.91</v>
      </c>
      <c r="J444" s="223">
        <v>0</v>
      </c>
      <c r="K444" s="196">
        <v>54.63</v>
      </c>
      <c r="L444" s="196">
        <v>54.63</v>
      </c>
      <c r="M444" s="196">
        <v>0</v>
      </c>
      <c r="N444" s="196">
        <v>56.61</v>
      </c>
      <c r="O444" s="196">
        <v>54.35</v>
      </c>
      <c r="P444" s="196">
        <v>54.35</v>
      </c>
      <c r="Q444" s="196">
        <v>0</v>
      </c>
      <c r="R444" s="196">
        <v>54.35</v>
      </c>
      <c r="S444" s="196">
        <v>54.35</v>
      </c>
      <c r="T444" s="196">
        <v>54.35</v>
      </c>
      <c r="U444" s="196">
        <v>0</v>
      </c>
      <c r="V444" s="224">
        <f t="shared" si="92"/>
        <v>54.35</v>
      </c>
      <c r="W444" s="196">
        <f t="shared" si="93"/>
        <v>54.91</v>
      </c>
      <c r="X444" s="196"/>
    </row>
    <row r="445" spans="1:24" s="7" customFormat="1" ht="94.5" outlineLevel="1">
      <c r="A445" s="123" t="s">
        <v>996</v>
      </c>
      <c r="B445" s="15" t="s">
        <v>937</v>
      </c>
      <c r="C445" s="15" t="s">
        <v>934</v>
      </c>
      <c r="D445" s="15" t="s">
        <v>233</v>
      </c>
      <c r="E445" s="10" t="s">
        <v>852</v>
      </c>
      <c r="F445" s="21"/>
      <c r="G445" s="196">
        <v>80.2</v>
      </c>
      <c r="H445" s="223">
        <v>77.790000000000006</v>
      </c>
      <c r="I445" s="223">
        <v>77.790000000000006</v>
      </c>
      <c r="J445" s="223">
        <v>0</v>
      </c>
      <c r="K445" s="196">
        <v>77.39</v>
      </c>
      <c r="L445" s="196">
        <v>77.39</v>
      </c>
      <c r="M445" s="196">
        <v>0</v>
      </c>
      <c r="N445" s="196">
        <v>80.2</v>
      </c>
      <c r="O445" s="196">
        <v>76.989999999999995</v>
      </c>
      <c r="P445" s="196">
        <v>76.989999999999995</v>
      </c>
      <c r="Q445" s="196">
        <v>0</v>
      </c>
      <c r="R445" s="196">
        <v>76.989999999999995</v>
      </c>
      <c r="S445" s="196">
        <v>76.989999999999995</v>
      </c>
      <c r="T445" s="196">
        <v>76.989999999999995</v>
      </c>
      <c r="U445" s="196">
        <v>0</v>
      </c>
      <c r="V445" s="224">
        <f t="shared" si="92"/>
        <v>76.989999999999995</v>
      </c>
      <c r="W445" s="196">
        <f t="shared" si="93"/>
        <v>77.790000000000006</v>
      </c>
      <c r="X445" s="196"/>
    </row>
    <row r="446" spans="1:24" s="7" customFormat="1" ht="63" customHeight="1" outlineLevel="1">
      <c r="A446" s="123" t="s">
        <v>997</v>
      </c>
      <c r="B446" s="15" t="s">
        <v>938</v>
      </c>
      <c r="C446" s="15" t="s">
        <v>942</v>
      </c>
      <c r="D446" s="15" t="s">
        <v>233</v>
      </c>
      <c r="E446" s="10" t="s">
        <v>852</v>
      </c>
      <c r="F446" s="21"/>
      <c r="G446" s="196">
        <v>74.510000000000005</v>
      </c>
      <c r="H446" s="223">
        <v>72.27</v>
      </c>
      <c r="I446" s="223">
        <v>72.27</v>
      </c>
      <c r="J446" s="223">
        <v>0</v>
      </c>
      <c r="K446" s="251">
        <v>71.900000000000006</v>
      </c>
      <c r="L446" s="251">
        <v>71.900000000000006</v>
      </c>
      <c r="M446" s="251">
        <v>0</v>
      </c>
      <c r="N446" s="251">
        <v>74.510000000000005</v>
      </c>
      <c r="O446" s="251">
        <v>71.53</v>
      </c>
      <c r="P446" s="251">
        <v>71.53</v>
      </c>
      <c r="Q446" s="251">
        <v>0</v>
      </c>
      <c r="R446" s="251">
        <v>71.53</v>
      </c>
      <c r="S446" s="251">
        <v>71.53</v>
      </c>
      <c r="T446" s="251">
        <v>71.53</v>
      </c>
      <c r="U446" s="251">
        <v>0</v>
      </c>
      <c r="V446" s="224">
        <f t="shared" si="92"/>
        <v>71.53</v>
      </c>
      <c r="W446" s="196">
        <f t="shared" si="93"/>
        <v>72.27</v>
      </c>
      <c r="X446" s="196"/>
    </row>
    <row r="447" spans="1:24" s="7" customFormat="1" ht="94.5" outlineLevel="1">
      <c r="A447" s="123" t="s">
        <v>998</v>
      </c>
      <c r="B447" s="15" t="s">
        <v>943</v>
      </c>
      <c r="C447" s="15" t="s">
        <v>944</v>
      </c>
      <c r="D447" s="15" t="s">
        <v>233</v>
      </c>
      <c r="E447" s="10" t="s">
        <v>852</v>
      </c>
      <c r="F447" s="21"/>
      <c r="G447" s="196">
        <v>81.36</v>
      </c>
      <c r="H447" s="223">
        <v>78.92</v>
      </c>
      <c r="I447" s="223">
        <v>78.92</v>
      </c>
      <c r="J447" s="223">
        <v>0</v>
      </c>
      <c r="K447" s="251">
        <v>78.510000000000005</v>
      </c>
      <c r="L447" s="251">
        <v>78.510000000000005</v>
      </c>
      <c r="M447" s="251">
        <v>0</v>
      </c>
      <c r="N447" s="251">
        <v>81.36</v>
      </c>
      <c r="O447" s="251">
        <v>78.11</v>
      </c>
      <c r="P447" s="251">
        <v>78.11</v>
      </c>
      <c r="Q447" s="251">
        <v>0</v>
      </c>
      <c r="R447" s="251">
        <v>78.11</v>
      </c>
      <c r="S447" s="251">
        <v>78.11</v>
      </c>
      <c r="T447" s="251">
        <v>78.11</v>
      </c>
      <c r="U447" s="251">
        <v>0</v>
      </c>
      <c r="V447" s="224">
        <f t="shared" si="92"/>
        <v>78.11</v>
      </c>
      <c r="W447" s="196">
        <f t="shared" si="93"/>
        <v>78.92</v>
      </c>
      <c r="X447" s="196"/>
    </row>
    <row r="448" spans="1:24" s="7" customFormat="1" ht="18.75" outlineLevel="1">
      <c r="A448" s="777" t="s">
        <v>234</v>
      </c>
      <c r="B448" s="778"/>
      <c r="C448" s="204"/>
      <c r="D448" s="204"/>
      <c r="E448" s="250"/>
      <c r="F448" s="21"/>
      <c r="G448" s="196"/>
      <c r="H448" s="223"/>
      <c r="I448" s="223"/>
      <c r="J448" s="223"/>
      <c r="K448" s="251"/>
      <c r="L448" s="251"/>
      <c r="M448" s="251"/>
      <c r="N448" s="251"/>
      <c r="O448" s="251"/>
      <c r="P448" s="251"/>
      <c r="Q448" s="251"/>
      <c r="R448" s="251"/>
      <c r="S448" s="251"/>
      <c r="T448" s="251"/>
      <c r="U448" s="251"/>
      <c r="V448" s="196"/>
      <c r="W448" s="224"/>
      <c r="X448" s="196"/>
    </row>
    <row r="449" spans="1:24" s="7" customFormat="1" ht="94.5" outlineLevel="1">
      <c r="A449" s="779" t="s">
        <v>823</v>
      </c>
      <c r="B449" s="11" t="s">
        <v>235</v>
      </c>
      <c r="C449" s="11" t="s">
        <v>236</v>
      </c>
      <c r="D449" s="11" t="s">
        <v>1</v>
      </c>
      <c r="E449" s="10" t="s">
        <v>852</v>
      </c>
      <c r="F449" s="21" t="str">
        <f>VLOOKUP(A449,'[3]Калькулятор Индексации '!$A$12:$I$188,9,FALSE)</f>
        <v>Индексация</v>
      </c>
      <c r="G449" s="196">
        <v>410.73</v>
      </c>
      <c r="H449" s="223">
        <v>398.41</v>
      </c>
      <c r="I449" s="223">
        <v>398.41</v>
      </c>
      <c r="J449" s="223">
        <v>0</v>
      </c>
      <c r="K449" s="251">
        <v>396.35</v>
      </c>
      <c r="L449" s="251">
        <v>396.35</v>
      </c>
      <c r="M449" s="251">
        <v>0</v>
      </c>
      <c r="N449" s="251">
        <v>410.73</v>
      </c>
      <c r="O449" s="251">
        <v>394.3</v>
      </c>
      <c r="P449" s="251">
        <v>394.3</v>
      </c>
      <c r="Q449" s="251">
        <v>0</v>
      </c>
      <c r="R449" s="251">
        <v>394.3</v>
      </c>
      <c r="S449" s="251">
        <v>394.3</v>
      </c>
      <c r="T449" s="251">
        <v>394.3</v>
      </c>
      <c r="U449" s="251">
        <v>0</v>
      </c>
      <c r="V449" s="224">
        <f t="shared" ref="V449:V454" si="94">MIN(H449,K449,O449,S449)</f>
        <v>394.3</v>
      </c>
      <c r="W449" s="196">
        <f t="shared" ref="W449:W454" si="95">MAX(H449,K449,O449,S449)</f>
        <v>398.41</v>
      </c>
      <c r="X449" s="196"/>
    </row>
    <row r="450" spans="1:24" s="7" customFormat="1" ht="94.5" outlineLevel="1">
      <c r="A450" s="780"/>
      <c r="B450" s="11" t="s">
        <v>237</v>
      </c>
      <c r="C450" s="11" t="s">
        <v>886</v>
      </c>
      <c r="D450" s="11" t="s">
        <v>1</v>
      </c>
      <c r="E450" s="10" t="s">
        <v>852</v>
      </c>
      <c r="F450" s="21"/>
      <c r="G450" s="196">
        <v>516.96</v>
      </c>
      <c r="H450" s="223">
        <v>501.45</v>
      </c>
      <c r="I450" s="223">
        <v>501.45</v>
      </c>
      <c r="J450" s="223">
        <v>0</v>
      </c>
      <c r="K450" s="251">
        <v>498.87</v>
      </c>
      <c r="L450" s="251">
        <v>498.87</v>
      </c>
      <c r="M450" s="251">
        <v>0</v>
      </c>
      <c r="N450" s="251">
        <v>516.96</v>
      </c>
      <c r="O450" s="251">
        <v>496.28</v>
      </c>
      <c r="P450" s="251">
        <v>496.28</v>
      </c>
      <c r="Q450" s="251">
        <v>0</v>
      </c>
      <c r="R450" s="251">
        <v>496.28</v>
      </c>
      <c r="S450" s="251">
        <v>496.28</v>
      </c>
      <c r="T450" s="251">
        <v>496.28</v>
      </c>
      <c r="U450" s="251">
        <v>0</v>
      </c>
      <c r="V450" s="224">
        <f t="shared" si="94"/>
        <v>496.28</v>
      </c>
      <c r="W450" s="196">
        <f t="shared" si="95"/>
        <v>501.45</v>
      </c>
      <c r="X450" s="196"/>
    </row>
    <row r="451" spans="1:24" s="7" customFormat="1" ht="94.5" outlineLevel="1">
      <c r="A451" s="781"/>
      <c r="B451" s="11" t="s">
        <v>238</v>
      </c>
      <c r="C451" s="11" t="s">
        <v>239</v>
      </c>
      <c r="D451" s="11" t="s">
        <v>1</v>
      </c>
      <c r="E451" s="10" t="s">
        <v>852</v>
      </c>
      <c r="F451" s="21"/>
      <c r="G451" s="196">
        <v>384.4</v>
      </c>
      <c r="H451" s="223">
        <v>372.87</v>
      </c>
      <c r="I451" s="223">
        <v>372.87</v>
      </c>
      <c r="J451" s="223">
        <v>0</v>
      </c>
      <c r="K451" s="251">
        <v>370.95</v>
      </c>
      <c r="L451" s="251">
        <v>370.95</v>
      </c>
      <c r="M451" s="251">
        <v>0</v>
      </c>
      <c r="N451" s="251">
        <v>384.4</v>
      </c>
      <c r="O451" s="251">
        <v>369.02</v>
      </c>
      <c r="P451" s="251">
        <v>369.02</v>
      </c>
      <c r="Q451" s="251">
        <v>0</v>
      </c>
      <c r="R451" s="251">
        <v>369.02</v>
      </c>
      <c r="S451" s="251">
        <v>369.02</v>
      </c>
      <c r="T451" s="251">
        <v>369.02</v>
      </c>
      <c r="U451" s="251">
        <v>0</v>
      </c>
      <c r="V451" s="224">
        <f t="shared" si="94"/>
        <v>369.02</v>
      </c>
      <c r="W451" s="196">
        <f t="shared" si="95"/>
        <v>372.87</v>
      </c>
      <c r="X451" s="196"/>
    </row>
    <row r="452" spans="1:24" s="7" customFormat="1" outlineLevel="1">
      <c r="A452" s="53" t="s">
        <v>824</v>
      </c>
      <c r="B452" s="11" t="s">
        <v>240</v>
      </c>
      <c r="C452" s="11" t="s">
        <v>241</v>
      </c>
      <c r="D452" s="11" t="s">
        <v>1</v>
      </c>
      <c r="E452" s="10"/>
      <c r="F452" s="21"/>
      <c r="G452" s="196">
        <v>9.39</v>
      </c>
      <c r="H452" s="223">
        <v>9.11</v>
      </c>
      <c r="I452" s="223">
        <v>9.11</v>
      </c>
      <c r="J452" s="223">
        <v>0</v>
      </c>
      <c r="K452" s="251">
        <v>9.06</v>
      </c>
      <c r="L452" s="251">
        <v>9.06</v>
      </c>
      <c r="M452" s="251">
        <v>0</v>
      </c>
      <c r="N452" s="251">
        <v>9.39</v>
      </c>
      <c r="O452" s="251">
        <v>9.01</v>
      </c>
      <c r="P452" s="251">
        <v>9.01</v>
      </c>
      <c r="Q452" s="251">
        <v>0</v>
      </c>
      <c r="R452" s="251">
        <v>9.01</v>
      </c>
      <c r="S452" s="251">
        <v>9.01</v>
      </c>
      <c r="T452" s="251">
        <v>9.01</v>
      </c>
      <c r="U452" s="251">
        <v>0</v>
      </c>
      <c r="V452" s="224">
        <f t="shared" si="94"/>
        <v>9.01</v>
      </c>
      <c r="W452" s="196">
        <f t="shared" si="95"/>
        <v>9.11</v>
      </c>
      <c r="X452" s="196"/>
    </row>
    <row r="453" spans="1:24" s="7" customFormat="1" ht="141.75" outlineLevel="1">
      <c r="A453" s="53" t="s">
        <v>825</v>
      </c>
      <c r="B453" s="11" t="s">
        <v>242</v>
      </c>
      <c r="C453" s="11" t="s">
        <v>243</v>
      </c>
      <c r="D453" s="11" t="s">
        <v>1</v>
      </c>
      <c r="E453" s="10" t="s">
        <v>875</v>
      </c>
      <c r="F453" s="21" t="str">
        <f>VLOOKUP(A453,'[3]Калькулятор Индексации '!$A$12:$I$188,9,FALSE)</f>
        <v>Индексация</v>
      </c>
      <c r="G453" s="196">
        <v>13.96</v>
      </c>
      <c r="H453" s="223">
        <v>13.54</v>
      </c>
      <c r="I453" s="223">
        <v>13.54</v>
      </c>
      <c r="J453" s="223">
        <v>0</v>
      </c>
      <c r="K453" s="251">
        <v>13.47</v>
      </c>
      <c r="L453" s="251">
        <v>13.47</v>
      </c>
      <c r="M453" s="251">
        <v>0</v>
      </c>
      <c r="N453" s="251">
        <v>13.96</v>
      </c>
      <c r="O453" s="251">
        <v>13.4</v>
      </c>
      <c r="P453" s="251">
        <v>13.4</v>
      </c>
      <c r="Q453" s="251">
        <v>0</v>
      </c>
      <c r="R453" s="251">
        <v>13.4</v>
      </c>
      <c r="S453" s="251">
        <v>13.4</v>
      </c>
      <c r="T453" s="251">
        <v>13.4</v>
      </c>
      <c r="U453" s="251">
        <v>0</v>
      </c>
      <c r="V453" s="224">
        <f t="shared" si="94"/>
        <v>13.4</v>
      </c>
      <c r="W453" s="196">
        <f t="shared" si="95"/>
        <v>13.54</v>
      </c>
      <c r="X453" s="196"/>
    </row>
    <row r="454" spans="1:24" s="7" customFormat="1" ht="141.75" outlineLevel="1">
      <c r="A454" s="53" t="s">
        <v>826</v>
      </c>
      <c r="B454" s="11" t="s">
        <v>244</v>
      </c>
      <c r="C454" s="11" t="s">
        <v>245</v>
      </c>
      <c r="D454" s="11" t="s">
        <v>1</v>
      </c>
      <c r="E454" s="10" t="s">
        <v>875</v>
      </c>
      <c r="F454" s="21" t="str">
        <f>VLOOKUP(A454,'[3]Калькулятор Индексации '!$A$12:$I$188,9,FALSE)</f>
        <v>Индексация</v>
      </c>
      <c r="G454" s="196">
        <v>27.05</v>
      </c>
      <c r="H454" s="223">
        <v>26.24</v>
      </c>
      <c r="I454" s="223">
        <v>26.24</v>
      </c>
      <c r="J454" s="223">
        <v>0</v>
      </c>
      <c r="K454" s="251">
        <v>26.1</v>
      </c>
      <c r="L454" s="251">
        <v>26.1</v>
      </c>
      <c r="M454" s="251">
        <v>0</v>
      </c>
      <c r="N454" s="251">
        <v>27.05</v>
      </c>
      <c r="O454" s="251">
        <v>25.97</v>
      </c>
      <c r="P454" s="251">
        <v>25.97</v>
      </c>
      <c r="Q454" s="251">
        <v>0</v>
      </c>
      <c r="R454" s="251">
        <v>25.97</v>
      </c>
      <c r="S454" s="251">
        <v>25.97</v>
      </c>
      <c r="T454" s="251">
        <v>25.97</v>
      </c>
      <c r="U454" s="251">
        <v>0</v>
      </c>
      <c r="V454" s="224">
        <f t="shared" si="94"/>
        <v>25.97</v>
      </c>
      <c r="W454" s="196">
        <f t="shared" si="95"/>
        <v>26.24</v>
      </c>
      <c r="X454" s="196"/>
    </row>
    <row r="455" spans="1:24" s="7" customFormat="1" ht="18.75" outlineLevel="1">
      <c r="A455" s="777" t="s">
        <v>246</v>
      </c>
      <c r="B455" s="778"/>
      <c r="C455" s="204"/>
      <c r="D455" s="204"/>
      <c r="E455" s="250"/>
      <c r="F455" s="21"/>
      <c r="G455" s="196"/>
      <c r="H455" s="223"/>
      <c r="I455" s="223"/>
      <c r="J455" s="223"/>
      <c r="K455" s="251"/>
      <c r="L455" s="251"/>
      <c r="M455" s="251"/>
      <c r="N455" s="251"/>
      <c r="O455" s="251"/>
      <c r="P455" s="251"/>
      <c r="Q455" s="251"/>
      <c r="R455" s="251"/>
      <c r="S455" s="251"/>
      <c r="T455" s="251"/>
      <c r="U455" s="251"/>
      <c r="V455" s="196"/>
      <c r="W455" s="224"/>
      <c r="X455" s="196"/>
    </row>
    <row r="456" spans="1:24" s="7" customFormat="1" ht="94.5" outlineLevel="1">
      <c r="A456" s="53" t="s">
        <v>999</v>
      </c>
      <c r="B456" s="2" t="s">
        <v>247</v>
      </c>
      <c r="C456" s="2" t="s">
        <v>248</v>
      </c>
      <c r="D456" s="2" t="s">
        <v>1</v>
      </c>
      <c r="E456" s="10" t="s">
        <v>852</v>
      </c>
      <c r="F456" s="21" t="str">
        <f>VLOOKUP(A456,'[3]Калькулятор Индексации '!$A$12:$I$188,9,FALSE)</f>
        <v>Индексация</v>
      </c>
      <c r="G456" s="196">
        <v>376.81</v>
      </c>
      <c r="H456" s="223">
        <v>365.51</v>
      </c>
      <c r="I456" s="223">
        <v>365.51</v>
      </c>
      <c r="J456" s="223">
        <v>0</v>
      </c>
      <c r="K456" s="251">
        <v>363.62</v>
      </c>
      <c r="L456" s="251">
        <v>363.62</v>
      </c>
      <c r="M456" s="251">
        <v>0</v>
      </c>
      <c r="N456" s="251">
        <v>376.81</v>
      </c>
      <c r="O456" s="251">
        <v>361.74</v>
      </c>
      <c r="P456" s="251">
        <v>361.74</v>
      </c>
      <c r="Q456" s="251">
        <v>0</v>
      </c>
      <c r="R456" s="251">
        <v>361.74</v>
      </c>
      <c r="S456" s="251">
        <v>361.74</v>
      </c>
      <c r="T456" s="251">
        <v>361.74</v>
      </c>
      <c r="U456" s="251">
        <v>0</v>
      </c>
      <c r="V456" s="224">
        <f t="shared" ref="V456:V469" si="96">MIN(H456,K456,O456,S456)</f>
        <v>361.74</v>
      </c>
      <c r="W456" s="196">
        <f t="shared" ref="W456:W469" si="97">MAX(H456,K456,O456,S456)</f>
        <v>365.51</v>
      </c>
      <c r="X456" s="196"/>
    </row>
    <row r="457" spans="1:24" s="7" customFormat="1" ht="63" outlineLevel="1">
      <c r="A457" s="53" t="s">
        <v>1000</v>
      </c>
      <c r="B457" s="2" t="s">
        <v>971</v>
      </c>
      <c r="C457" s="2" t="s">
        <v>972</v>
      </c>
      <c r="D457" s="2" t="s">
        <v>1</v>
      </c>
      <c r="E457" s="10"/>
      <c r="F457" s="21" t="str">
        <f>VLOOKUP(A457,'[3]Калькулятор Индексации '!$A$12:$I$188,9,FALSE)</f>
        <v>Индексация</v>
      </c>
      <c r="G457" s="196">
        <v>728.81999999999994</v>
      </c>
      <c r="H457" s="223">
        <v>706.96</v>
      </c>
      <c r="I457" s="223">
        <v>706.96</v>
      </c>
      <c r="J457" s="223">
        <v>0</v>
      </c>
      <c r="K457" s="251">
        <v>703.31</v>
      </c>
      <c r="L457" s="251">
        <v>703.31</v>
      </c>
      <c r="M457" s="251">
        <v>0</v>
      </c>
      <c r="N457" s="251">
        <v>728.81999999999994</v>
      </c>
      <c r="O457" s="251">
        <v>699.67</v>
      </c>
      <c r="P457" s="251">
        <v>699.67</v>
      </c>
      <c r="Q457" s="251">
        <v>0</v>
      </c>
      <c r="R457" s="251">
        <v>699.67</v>
      </c>
      <c r="S457" s="251">
        <v>699.67</v>
      </c>
      <c r="T457" s="251">
        <v>699.67</v>
      </c>
      <c r="U457" s="251">
        <v>0</v>
      </c>
      <c r="V457" s="224">
        <f t="shared" si="96"/>
        <v>699.67</v>
      </c>
      <c r="W457" s="196">
        <f t="shared" si="97"/>
        <v>706.96</v>
      </c>
      <c r="X457" s="196"/>
    </row>
    <row r="458" spans="1:24" s="7" customFormat="1" ht="63" outlineLevel="1">
      <c r="A458" s="53" t="s">
        <v>1001</v>
      </c>
      <c r="B458" s="2" t="s">
        <v>973</v>
      </c>
      <c r="C458" s="2" t="s">
        <v>974</v>
      </c>
      <c r="D458" s="2" t="s">
        <v>1</v>
      </c>
      <c r="E458" s="10"/>
      <c r="F458" s="21" t="str">
        <f>VLOOKUP(A458,'[3]Калькулятор Индексации '!$A$12:$I$188,9,FALSE)</f>
        <v>Индексация</v>
      </c>
      <c r="G458" s="196">
        <v>780.62563483735573</v>
      </c>
      <c r="H458" s="223">
        <v>757.21</v>
      </c>
      <c r="I458" s="223">
        <v>757.21</v>
      </c>
      <c r="J458" s="223">
        <v>0</v>
      </c>
      <c r="K458" s="251">
        <v>753.3</v>
      </c>
      <c r="L458" s="251">
        <v>753.3</v>
      </c>
      <c r="M458" s="251">
        <v>0</v>
      </c>
      <c r="N458" s="251">
        <v>780.62563483735573</v>
      </c>
      <c r="O458" s="251">
        <v>749.4</v>
      </c>
      <c r="P458" s="251">
        <v>749.4</v>
      </c>
      <c r="Q458" s="251">
        <v>0</v>
      </c>
      <c r="R458" s="251">
        <v>749.4</v>
      </c>
      <c r="S458" s="251">
        <v>749.4</v>
      </c>
      <c r="T458" s="251">
        <v>749.4</v>
      </c>
      <c r="U458" s="251">
        <v>0</v>
      </c>
      <c r="V458" s="224">
        <f t="shared" si="96"/>
        <v>749.4</v>
      </c>
      <c r="W458" s="196">
        <f t="shared" si="97"/>
        <v>757.21</v>
      </c>
      <c r="X458" s="196"/>
    </row>
    <row r="459" spans="1:24" s="7" customFormat="1" ht="47.25" outlineLevel="1">
      <c r="A459" s="53" t="s">
        <v>610</v>
      </c>
      <c r="B459" s="2" t="s">
        <v>975</v>
      </c>
      <c r="C459" s="2" t="s">
        <v>976</v>
      </c>
      <c r="D459" s="2" t="s">
        <v>1</v>
      </c>
      <c r="E459" s="10"/>
      <c r="F459" s="21" t="str">
        <f>VLOOKUP(A459,'[3]Калькулятор Индексации '!$A$12:$I$188,9,FALSE)</f>
        <v>Индексация</v>
      </c>
      <c r="G459" s="196">
        <v>2481.4507623318386</v>
      </c>
      <c r="H459" s="223">
        <v>2407.0100000000002</v>
      </c>
      <c r="I459" s="223">
        <v>2407.0100000000002</v>
      </c>
      <c r="J459" s="223">
        <v>0</v>
      </c>
      <c r="K459" s="251">
        <v>2394.6</v>
      </c>
      <c r="L459" s="251">
        <v>2394.6</v>
      </c>
      <c r="M459" s="251">
        <v>0</v>
      </c>
      <c r="N459" s="251">
        <v>2481.4507623318386</v>
      </c>
      <c r="O459" s="251">
        <v>2382.19</v>
      </c>
      <c r="P459" s="251">
        <v>2382.19</v>
      </c>
      <c r="Q459" s="251">
        <v>0</v>
      </c>
      <c r="R459" s="251">
        <v>2382.19</v>
      </c>
      <c r="S459" s="251">
        <v>2382.19</v>
      </c>
      <c r="T459" s="251">
        <v>2382.19</v>
      </c>
      <c r="U459" s="251">
        <v>0</v>
      </c>
      <c r="V459" s="224">
        <f t="shared" si="96"/>
        <v>2382.19</v>
      </c>
      <c r="W459" s="196">
        <f t="shared" si="97"/>
        <v>2407.0100000000002</v>
      </c>
      <c r="X459" s="196"/>
    </row>
    <row r="460" spans="1:24" s="7" customFormat="1" ht="47.25" outlineLevel="1">
      <c r="A460" s="53" t="s">
        <v>611</v>
      </c>
      <c r="B460" s="2" t="s">
        <v>977</v>
      </c>
      <c r="C460" s="2" t="s">
        <v>978</v>
      </c>
      <c r="D460" s="2" t="s">
        <v>1</v>
      </c>
      <c r="E460" s="10"/>
      <c r="F460" s="21" t="str">
        <f>VLOOKUP(A460,'[3]Калькулятор Индексации '!$A$12:$I$188,9,FALSE)</f>
        <v>Индексация</v>
      </c>
      <c r="G460" s="196">
        <v>2986.3138833420917</v>
      </c>
      <c r="H460" s="223">
        <v>2896.72</v>
      </c>
      <c r="I460" s="223">
        <v>2896.72</v>
      </c>
      <c r="J460" s="223">
        <v>0</v>
      </c>
      <c r="K460" s="251">
        <v>2881.79</v>
      </c>
      <c r="L460" s="251">
        <v>2881.79</v>
      </c>
      <c r="M460" s="251">
        <v>0</v>
      </c>
      <c r="N460" s="251">
        <v>2986.3138833420917</v>
      </c>
      <c r="O460" s="251">
        <v>2866.86</v>
      </c>
      <c r="P460" s="251">
        <v>2866.86</v>
      </c>
      <c r="Q460" s="251">
        <v>0</v>
      </c>
      <c r="R460" s="251">
        <v>2866.86</v>
      </c>
      <c r="S460" s="251">
        <v>2866.86</v>
      </c>
      <c r="T460" s="251">
        <v>2866.86</v>
      </c>
      <c r="U460" s="251">
        <v>0</v>
      </c>
      <c r="V460" s="224">
        <f t="shared" si="96"/>
        <v>2866.86</v>
      </c>
      <c r="W460" s="196">
        <f t="shared" si="97"/>
        <v>2896.72</v>
      </c>
      <c r="X460" s="196"/>
    </row>
    <row r="461" spans="1:24" s="7" customFormat="1" ht="63" outlineLevel="1">
      <c r="A461" s="53" t="s">
        <v>612</v>
      </c>
      <c r="B461" s="2" t="s">
        <v>992</v>
      </c>
      <c r="C461" s="2" t="s">
        <v>249</v>
      </c>
      <c r="D461" s="2" t="s">
        <v>1</v>
      </c>
      <c r="E461" s="10"/>
      <c r="F461" s="21" t="str">
        <f>VLOOKUP(A461,'[3]Калькулятор Индексации '!$A$12:$I$188,9,FALSE)</f>
        <v>Индексация</v>
      </c>
      <c r="G461" s="196">
        <v>1212.8399999999999</v>
      </c>
      <c r="H461" s="223">
        <v>1176.45</v>
      </c>
      <c r="I461" s="223">
        <v>1176.45</v>
      </c>
      <c r="J461" s="223">
        <v>0</v>
      </c>
      <c r="K461" s="251">
        <v>1170.3900000000001</v>
      </c>
      <c r="L461" s="251">
        <v>1170.3900000000001</v>
      </c>
      <c r="M461" s="251">
        <v>0</v>
      </c>
      <c r="N461" s="251">
        <v>1212.8399999999999</v>
      </c>
      <c r="O461" s="251">
        <v>1164.33</v>
      </c>
      <c r="P461" s="251">
        <v>1164.33</v>
      </c>
      <c r="Q461" s="251">
        <v>0</v>
      </c>
      <c r="R461" s="251">
        <v>1164.33</v>
      </c>
      <c r="S461" s="251">
        <v>1164.33</v>
      </c>
      <c r="T461" s="251">
        <v>1164.33</v>
      </c>
      <c r="U461" s="251">
        <v>0</v>
      </c>
      <c r="V461" s="224">
        <f t="shared" si="96"/>
        <v>1164.33</v>
      </c>
      <c r="W461" s="196">
        <f t="shared" si="97"/>
        <v>1176.45</v>
      </c>
      <c r="X461" s="196"/>
    </row>
    <row r="462" spans="1:24" s="7" customFormat="1" ht="63" outlineLevel="1">
      <c r="A462" s="53" t="s">
        <v>613</v>
      </c>
      <c r="B462" s="2" t="s">
        <v>979</v>
      </c>
      <c r="C462" s="2" t="s">
        <v>980</v>
      </c>
      <c r="D462" s="2" t="s">
        <v>1</v>
      </c>
      <c r="E462" s="10"/>
      <c r="F462" s="21" t="str">
        <f>VLOOKUP(A462,'[3]Калькулятор Индексации '!$A$12:$I$188,9,FALSE)</f>
        <v>Индексация</v>
      </c>
      <c r="G462" s="196">
        <v>4818.1499999999996</v>
      </c>
      <c r="H462" s="223">
        <v>4673.6099999999997</v>
      </c>
      <c r="I462" s="223">
        <v>4673.6099999999997</v>
      </c>
      <c r="J462" s="223">
        <v>0</v>
      </c>
      <c r="K462" s="251">
        <v>4649.51</v>
      </c>
      <c r="L462" s="251">
        <v>4649.51</v>
      </c>
      <c r="M462" s="251">
        <v>0</v>
      </c>
      <c r="N462" s="251">
        <v>4818.1499999999996</v>
      </c>
      <c r="O462" s="251">
        <v>4625.42</v>
      </c>
      <c r="P462" s="251">
        <v>4625.42</v>
      </c>
      <c r="Q462" s="251">
        <v>0</v>
      </c>
      <c r="R462" s="251">
        <v>4625.42</v>
      </c>
      <c r="S462" s="251">
        <v>4625.42</v>
      </c>
      <c r="T462" s="251">
        <v>4625.42</v>
      </c>
      <c r="U462" s="251">
        <v>0</v>
      </c>
      <c r="V462" s="224">
        <f t="shared" si="96"/>
        <v>4625.42</v>
      </c>
      <c r="W462" s="196">
        <f t="shared" si="97"/>
        <v>4673.6099999999997</v>
      </c>
      <c r="X462" s="196"/>
    </row>
    <row r="463" spans="1:24" s="7" customFormat="1" ht="94.5" outlineLevel="1">
      <c r="A463" s="779" t="s">
        <v>1002</v>
      </c>
      <c r="B463" s="2" t="s">
        <v>250</v>
      </c>
      <c r="C463" s="2" t="s">
        <v>251</v>
      </c>
      <c r="D463" s="2" t="s">
        <v>1</v>
      </c>
      <c r="E463" s="10" t="s">
        <v>852</v>
      </c>
      <c r="F463" s="21" t="str">
        <f>VLOOKUP(A463,'[3]Калькулятор Индексации '!$A$12:$I$188,9,FALSE)</f>
        <v>Индексация</v>
      </c>
      <c r="G463" s="196">
        <v>284.16000000000003</v>
      </c>
      <c r="H463" s="223">
        <v>275.64</v>
      </c>
      <c r="I463" s="223">
        <v>275.64</v>
      </c>
      <c r="J463" s="223">
        <v>0</v>
      </c>
      <c r="K463" s="251">
        <v>274.20999999999998</v>
      </c>
      <c r="L463" s="251">
        <v>274.20999999999998</v>
      </c>
      <c r="M463" s="251">
        <v>0</v>
      </c>
      <c r="N463" s="251">
        <v>284.16000000000003</v>
      </c>
      <c r="O463" s="251">
        <v>272.79000000000002</v>
      </c>
      <c r="P463" s="251">
        <v>272.79000000000002</v>
      </c>
      <c r="Q463" s="251">
        <v>0</v>
      </c>
      <c r="R463" s="251">
        <v>272.79000000000002</v>
      </c>
      <c r="S463" s="251">
        <v>272.79000000000002</v>
      </c>
      <c r="T463" s="251">
        <v>272.79000000000002</v>
      </c>
      <c r="U463" s="251">
        <v>0</v>
      </c>
      <c r="V463" s="224">
        <f t="shared" si="96"/>
        <v>272.79000000000002</v>
      </c>
      <c r="W463" s="196">
        <f t="shared" si="97"/>
        <v>275.64</v>
      </c>
      <c r="X463" s="196"/>
    </row>
    <row r="464" spans="1:24" s="7" customFormat="1" ht="94.5" outlineLevel="1">
      <c r="A464" s="780"/>
      <c r="B464" s="2" t="s">
        <v>252</v>
      </c>
      <c r="C464" s="2" t="s">
        <v>885</v>
      </c>
      <c r="D464" s="2" t="s">
        <v>1</v>
      </c>
      <c r="E464" s="10" t="s">
        <v>852</v>
      </c>
      <c r="F464" s="21"/>
      <c r="G464" s="196">
        <v>390.39</v>
      </c>
      <c r="H464" s="223">
        <v>378.68</v>
      </c>
      <c r="I464" s="223">
        <v>378.68</v>
      </c>
      <c r="J464" s="223">
        <v>0</v>
      </c>
      <c r="K464" s="251">
        <v>376.73</v>
      </c>
      <c r="L464" s="251">
        <v>376.73</v>
      </c>
      <c r="M464" s="251">
        <v>0</v>
      </c>
      <c r="N464" s="251">
        <v>390.39</v>
      </c>
      <c r="O464" s="251">
        <v>374.77</v>
      </c>
      <c r="P464" s="251">
        <v>374.77</v>
      </c>
      <c r="Q464" s="251">
        <v>0</v>
      </c>
      <c r="R464" s="251">
        <v>374.77</v>
      </c>
      <c r="S464" s="251">
        <v>374.77</v>
      </c>
      <c r="T464" s="251">
        <v>374.77</v>
      </c>
      <c r="U464" s="251">
        <v>0</v>
      </c>
      <c r="V464" s="224">
        <f t="shared" si="96"/>
        <v>374.77</v>
      </c>
      <c r="W464" s="196">
        <f t="shared" si="97"/>
        <v>378.68</v>
      </c>
      <c r="X464" s="196"/>
    </row>
    <row r="465" spans="1:24" s="7" customFormat="1" ht="94.5" outlineLevel="1">
      <c r="A465" s="781"/>
      <c r="B465" s="2" t="s">
        <v>253</v>
      </c>
      <c r="C465" s="2" t="s">
        <v>254</v>
      </c>
      <c r="D465" s="2" t="s">
        <v>1</v>
      </c>
      <c r="E465" s="10" t="s">
        <v>852</v>
      </c>
      <c r="F465" s="21"/>
      <c r="G465" s="196">
        <v>502.26</v>
      </c>
      <c r="H465" s="223">
        <v>487.19</v>
      </c>
      <c r="I465" s="223">
        <v>487.19</v>
      </c>
      <c r="J465" s="223">
        <v>0</v>
      </c>
      <c r="K465" s="251">
        <v>484.68</v>
      </c>
      <c r="L465" s="251">
        <v>484.68</v>
      </c>
      <c r="M465" s="251">
        <v>0</v>
      </c>
      <c r="N465" s="251">
        <v>502.26</v>
      </c>
      <c r="O465" s="251">
        <v>482.17</v>
      </c>
      <c r="P465" s="251">
        <v>482.17</v>
      </c>
      <c r="Q465" s="251">
        <v>0</v>
      </c>
      <c r="R465" s="251">
        <v>482.17</v>
      </c>
      <c r="S465" s="251">
        <v>482.17</v>
      </c>
      <c r="T465" s="251">
        <v>482.17</v>
      </c>
      <c r="U465" s="251">
        <v>0</v>
      </c>
      <c r="V465" s="224">
        <f t="shared" si="96"/>
        <v>482.17</v>
      </c>
      <c r="W465" s="196">
        <f t="shared" si="97"/>
        <v>487.19</v>
      </c>
      <c r="X465" s="196"/>
    </row>
    <row r="466" spans="1:24" s="7" customFormat="1" outlineLevel="1">
      <c r="A466" s="53" t="s">
        <v>1003</v>
      </c>
      <c r="B466" s="2" t="s">
        <v>255</v>
      </c>
      <c r="C466" s="2" t="s">
        <v>256</v>
      </c>
      <c r="D466" s="2" t="s">
        <v>1</v>
      </c>
      <c r="E466" s="10"/>
      <c r="F466" s="21"/>
      <c r="G466" s="196">
        <v>9.39</v>
      </c>
      <c r="H466" s="223">
        <v>9.11</v>
      </c>
      <c r="I466" s="223">
        <v>9.11</v>
      </c>
      <c r="J466" s="223">
        <v>0</v>
      </c>
      <c r="K466" s="251">
        <v>9.06</v>
      </c>
      <c r="L466" s="251">
        <v>9.06</v>
      </c>
      <c r="M466" s="251">
        <v>0</v>
      </c>
      <c r="N466" s="251">
        <v>9.39</v>
      </c>
      <c r="O466" s="251">
        <v>9.01</v>
      </c>
      <c r="P466" s="251">
        <v>9.01</v>
      </c>
      <c r="Q466" s="251">
        <v>0</v>
      </c>
      <c r="R466" s="251">
        <v>9.01</v>
      </c>
      <c r="S466" s="251">
        <v>9.01</v>
      </c>
      <c r="T466" s="251">
        <v>9.01</v>
      </c>
      <c r="U466" s="251">
        <v>0</v>
      </c>
      <c r="V466" s="224">
        <f t="shared" si="96"/>
        <v>9.01</v>
      </c>
      <c r="W466" s="196">
        <f t="shared" si="97"/>
        <v>9.11</v>
      </c>
      <c r="X466" s="196"/>
    </row>
    <row r="467" spans="1:24" s="7" customFormat="1" ht="94.5" outlineLevel="1">
      <c r="A467" s="53" t="s">
        <v>1004</v>
      </c>
      <c r="B467" s="2" t="s">
        <v>257</v>
      </c>
      <c r="C467" s="2" t="s">
        <v>258</v>
      </c>
      <c r="D467" s="2" t="s">
        <v>1</v>
      </c>
      <c r="E467" s="10" t="s">
        <v>852</v>
      </c>
      <c r="F467" s="21" t="str">
        <f>VLOOKUP(A467,'[3]Калькулятор Индексации '!$A$12:$I$188,9,FALSE)</f>
        <v>Индексация</v>
      </c>
      <c r="G467" s="196">
        <v>245.5</v>
      </c>
      <c r="H467" s="223">
        <v>238.14</v>
      </c>
      <c r="I467" s="223">
        <v>238.14</v>
      </c>
      <c r="J467" s="223">
        <v>0</v>
      </c>
      <c r="K467" s="251">
        <v>236.91</v>
      </c>
      <c r="L467" s="251">
        <v>236.91</v>
      </c>
      <c r="M467" s="251">
        <v>0</v>
      </c>
      <c r="N467" s="251">
        <v>245.5</v>
      </c>
      <c r="O467" s="251">
        <v>235.68</v>
      </c>
      <c r="P467" s="251">
        <v>235.68</v>
      </c>
      <c r="Q467" s="251">
        <v>0</v>
      </c>
      <c r="R467" s="251">
        <v>235.68</v>
      </c>
      <c r="S467" s="251">
        <v>235.68</v>
      </c>
      <c r="T467" s="251">
        <v>235.68</v>
      </c>
      <c r="U467" s="251">
        <v>0</v>
      </c>
      <c r="V467" s="224">
        <f t="shared" si="96"/>
        <v>235.68</v>
      </c>
      <c r="W467" s="196">
        <f t="shared" si="97"/>
        <v>238.14</v>
      </c>
      <c r="X467" s="196"/>
    </row>
    <row r="468" spans="1:24" s="7" customFormat="1" ht="94.5" outlineLevel="1">
      <c r="A468" s="53" t="s">
        <v>1005</v>
      </c>
      <c r="B468" s="2" t="s">
        <v>259</v>
      </c>
      <c r="C468" s="2" t="s">
        <v>260</v>
      </c>
      <c r="D468" s="2" t="s">
        <v>1</v>
      </c>
      <c r="E468" s="10" t="s">
        <v>852</v>
      </c>
      <c r="F468" s="21" t="str">
        <f>VLOOKUP(A468,'[3]Калькулятор Индексации '!$A$12:$I$188,9,FALSE)</f>
        <v>Индексация</v>
      </c>
      <c r="G468" s="196">
        <v>1797.5</v>
      </c>
      <c r="H468" s="223">
        <v>1743.58</v>
      </c>
      <c r="I468" s="223">
        <v>1743.58</v>
      </c>
      <c r="J468" s="223">
        <v>0</v>
      </c>
      <c r="K468" s="251">
        <v>1734.59</v>
      </c>
      <c r="L468" s="251">
        <v>1734.59</v>
      </c>
      <c r="M468" s="251">
        <v>0</v>
      </c>
      <c r="N468" s="251">
        <v>1797.5</v>
      </c>
      <c r="O468" s="251">
        <v>1725.6</v>
      </c>
      <c r="P468" s="251">
        <v>1725.6</v>
      </c>
      <c r="Q468" s="251">
        <v>0</v>
      </c>
      <c r="R468" s="251">
        <v>1725.6</v>
      </c>
      <c r="S468" s="251">
        <v>1725.6</v>
      </c>
      <c r="T468" s="251">
        <v>1725.6</v>
      </c>
      <c r="U468" s="251">
        <v>0</v>
      </c>
      <c r="V468" s="224">
        <f t="shared" si="96"/>
        <v>1725.6</v>
      </c>
      <c r="W468" s="196">
        <f t="shared" si="97"/>
        <v>1743.58</v>
      </c>
      <c r="X468" s="196"/>
    </row>
    <row r="469" spans="1:24" s="7" customFormat="1" ht="94.5" outlineLevel="1">
      <c r="A469" s="53" t="s">
        <v>1006</v>
      </c>
      <c r="B469" s="2" t="s">
        <v>261</v>
      </c>
      <c r="C469" s="2" t="s">
        <v>262</v>
      </c>
      <c r="D469" s="2" t="s">
        <v>1</v>
      </c>
      <c r="E469" s="10" t="s">
        <v>852</v>
      </c>
      <c r="F469" s="21" t="str">
        <f>VLOOKUP(A469,'[3]Калькулятор Индексации '!$A$12:$I$188,9,FALSE)</f>
        <v>Индексация</v>
      </c>
      <c r="G469" s="196">
        <v>1093.05</v>
      </c>
      <c r="H469" s="223">
        <v>1060.26</v>
      </c>
      <c r="I469" s="223">
        <v>1060.26</v>
      </c>
      <c r="J469" s="223">
        <v>0</v>
      </c>
      <c r="K469" s="251">
        <v>1054.79</v>
      </c>
      <c r="L469" s="251">
        <v>1054.79</v>
      </c>
      <c r="M469" s="251">
        <v>0</v>
      </c>
      <c r="N469" s="251">
        <v>1093.05</v>
      </c>
      <c r="O469" s="251">
        <v>1049.33</v>
      </c>
      <c r="P469" s="251">
        <v>1049.33</v>
      </c>
      <c r="Q469" s="251">
        <v>0</v>
      </c>
      <c r="R469" s="251">
        <v>1049.33</v>
      </c>
      <c r="S469" s="251">
        <v>1049.33</v>
      </c>
      <c r="T469" s="251">
        <v>1049.33</v>
      </c>
      <c r="U469" s="251">
        <v>0</v>
      </c>
      <c r="V469" s="224">
        <f t="shared" si="96"/>
        <v>1049.33</v>
      </c>
      <c r="W469" s="196">
        <f t="shared" si="97"/>
        <v>1060.26</v>
      </c>
      <c r="X469" s="196"/>
    </row>
    <row r="470" spans="1:24" s="7" customFormat="1" ht="18.75" outlineLevel="1">
      <c r="A470" s="777" t="s">
        <v>1041</v>
      </c>
      <c r="B470" s="778"/>
      <c r="C470" s="204"/>
      <c r="D470" s="204"/>
      <c r="E470" s="252"/>
      <c r="F470" s="21"/>
      <c r="G470" s="196"/>
      <c r="H470" s="223"/>
      <c r="I470" s="223"/>
      <c r="J470" s="223"/>
      <c r="K470" s="251"/>
      <c r="L470" s="251"/>
      <c r="M470" s="251"/>
      <c r="N470" s="251"/>
      <c r="O470" s="251"/>
      <c r="P470" s="251"/>
      <c r="Q470" s="251"/>
      <c r="R470" s="251"/>
      <c r="S470" s="251"/>
      <c r="T470" s="251"/>
      <c r="U470" s="251"/>
      <c r="V470" s="196"/>
      <c r="W470" s="224"/>
      <c r="X470" s="196"/>
    </row>
    <row r="471" spans="1:24" s="7" customFormat="1" ht="141.75" outlineLevel="1">
      <c r="A471" s="53" t="s">
        <v>614</v>
      </c>
      <c r="B471" s="2" t="s">
        <v>263</v>
      </c>
      <c r="C471" s="2" t="s">
        <v>264</v>
      </c>
      <c r="D471" s="2" t="s">
        <v>1</v>
      </c>
      <c r="E471" s="10" t="s">
        <v>853</v>
      </c>
      <c r="F471" s="21" t="str">
        <f>VLOOKUP(A471,'[3]Калькулятор Индексации '!$A$12:$I$188,9,FALSE)</f>
        <v>Индексация</v>
      </c>
      <c r="G471" s="196">
        <v>1089.03</v>
      </c>
      <c r="H471" s="223">
        <v>1056.3599999999999</v>
      </c>
      <c r="I471" s="223">
        <v>1056.3599999999999</v>
      </c>
      <c r="J471" s="223">
        <v>0</v>
      </c>
      <c r="K471" s="251">
        <v>1050.9100000000001</v>
      </c>
      <c r="L471" s="251">
        <v>1050.9100000000001</v>
      </c>
      <c r="M471" s="251">
        <v>0</v>
      </c>
      <c r="N471" s="251">
        <v>1089.03</v>
      </c>
      <c r="O471" s="251">
        <v>1045.47</v>
      </c>
      <c r="P471" s="251">
        <v>1045.47</v>
      </c>
      <c r="Q471" s="251">
        <v>0</v>
      </c>
      <c r="R471" s="251">
        <v>1045.47</v>
      </c>
      <c r="S471" s="251">
        <v>1045.47</v>
      </c>
      <c r="T471" s="251">
        <v>1045.47</v>
      </c>
      <c r="U471" s="251">
        <v>0</v>
      </c>
      <c r="V471" s="224">
        <f t="shared" ref="V471:V477" si="98">MIN(H471,K471,O471,S471)</f>
        <v>1045.47</v>
      </c>
      <c r="W471" s="196">
        <f t="shared" ref="W471:W477" si="99">MAX(H471,K471,O471,S471)</f>
        <v>1056.3599999999999</v>
      </c>
      <c r="X471" s="196"/>
    </row>
    <row r="472" spans="1:24" s="7" customFormat="1" ht="141.75" outlineLevel="1">
      <c r="A472" s="53" t="s">
        <v>615</v>
      </c>
      <c r="B472" s="2" t="s">
        <v>265</v>
      </c>
      <c r="C472" s="2" t="s">
        <v>266</v>
      </c>
      <c r="D472" s="2" t="s">
        <v>1</v>
      </c>
      <c r="E472" s="10" t="s">
        <v>853</v>
      </c>
      <c r="F472" s="21" t="str">
        <f>VLOOKUP(A472,'[3]Калькулятор Индексации '!$A$12:$I$188,9,FALSE)</f>
        <v>Индексация</v>
      </c>
      <c r="G472" s="196">
        <v>1830.3916972146583</v>
      </c>
      <c r="H472" s="223">
        <v>1775.48</v>
      </c>
      <c r="I472" s="223">
        <v>1775.48</v>
      </c>
      <c r="J472" s="223">
        <v>0</v>
      </c>
      <c r="K472" s="251">
        <v>1766.33</v>
      </c>
      <c r="L472" s="251">
        <v>1766.33</v>
      </c>
      <c r="M472" s="251">
        <v>0</v>
      </c>
      <c r="N472" s="251">
        <v>1830.3916972146583</v>
      </c>
      <c r="O472" s="251">
        <v>1757.18</v>
      </c>
      <c r="P472" s="251">
        <v>1757.18</v>
      </c>
      <c r="Q472" s="251">
        <v>0</v>
      </c>
      <c r="R472" s="251">
        <v>1757.18</v>
      </c>
      <c r="S472" s="251">
        <v>1757.18</v>
      </c>
      <c r="T472" s="251">
        <v>1757.18</v>
      </c>
      <c r="U472" s="251">
        <v>0</v>
      </c>
      <c r="V472" s="224">
        <f t="shared" si="98"/>
        <v>1757.18</v>
      </c>
      <c r="W472" s="196">
        <f t="shared" si="99"/>
        <v>1775.48</v>
      </c>
      <c r="X472" s="196"/>
    </row>
    <row r="473" spans="1:24" s="7" customFormat="1" ht="409.5" outlineLevel="1">
      <c r="A473" s="53" t="s">
        <v>609</v>
      </c>
      <c r="B473" s="2" t="s">
        <v>267</v>
      </c>
      <c r="C473" s="2" t="s">
        <v>268</v>
      </c>
      <c r="D473" s="2" t="s">
        <v>269</v>
      </c>
      <c r="E473" s="10" t="s">
        <v>854</v>
      </c>
      <c r="F473" s="21"/>
      <c r="G473" s="196">
        <v>1861</v>
      </c>
      <c r="H473" s="223">
        <v>1805.17</v>
      </c>
      <c r="I473" s="223">
        <v>1805.17</v>
      </c>
      <c r="J473" s="223">
        <v>0</v>
      </c>
      <c r="K473" s="251">
        <v>1795.87</v>
      </c>
      <c r="L473" s="251">
        <v>1795.87</v>
      </c>
      <c r="M473" s="251">
        <v>0</v>
      </c>
      <c r="N473" s="251">
        <v>1861</v>
      </c>
      <c r="O473" s="251">
        <v>1786.56</v>
      </c>
      <c r="P473" s="251">
        <v>1786.56</v>
      </c>
      <c r="Q473" s="251">
        <v>0</v>
      </c>
      <c r="R473" s="251">
        <v>1786.56</v>
      </c>
      <c r="S473" s="251">
        <v>1786.56</v>
      </c>
      <c r="T473" s="251">
        <v>1786.56</v>
      </c>
      <c r="U473" s="251">
        <v>0</v>
      </c>
      <c r="V473" s="224">
        <f t="shared" si="98"/>
        <v>1786.56</v>
      </c>
      <c r="W473" s="196">
        <f t="shared" si="99"/>
        <v>1805.17</v>
      </c>
      <c r="X473" s="196"/>
    </row>
    <row r="474" spans="1:24" s="7" customFormat="1" ht="94.5" outlineLevel="1">
      <c r="A474" s="53" t="s">
        <v>616</v>
      </c>
      <c r="B474" s="2" t="s">
        <v>1008</v>
      </c>
      <c r="C474" s="2" t="s">
        <v>1007</v>
      </c>
      <c r="D474" s="2" t="s">
        <v>270</v>
      </c>
      <c r="E474" s="10" t="s">
        <v>852</v>
      </c>
      <c r="F474" s="21"/>
      <c r="G474" s="196">
        <v>11.84</v>
      </c>
      <c r="H474" s="223">
        <v>11.48</v>
      </c>
      <c r="I474" s="223">
        <v>11.48</v>
      </c>
      <c r="J474" s="223">
        <v>0</v>
      </c>
      <c r="K474" s="251">
        <v>11.43</v>
      </c>
      <c r="L474" s="251">
        <v>11.43</v>
      </c>
      <c r="M474" s="251">
        <v>0</v>
      </c>
      <c r="N474" s="251">
        <v>11.84</v>
      </c>
      <c r="O474" s="251">
        <v>11.37</v>
      </c>
      <c r="P474" s="251">
        <v>11.37</v>
      </c>
      <c r="Q474" s="251">
        <v>0</v>
      </c>
      <c r="R474" s="251">
        <v>11.37</v>
      </c>
      <c r="S474" s="251">
        <v>11.37</v>
      </c>
      <c r="T474" s="251">
        <v>11.37</v>
      </c>
      <c r="U474" s="251">
        <v>0</v>
      </c>
      <c r="V474" s="224">
        <f t="shared" si="98"/>
        <v>11.37</v>
      </c>
      <c r="W474" s="196">
        <f t="shared" si="99"/>
        <v>11.48</v>
      </c>
      <c r="X474" s="196"/>
    </row>
    <row r="475" spans="1:24" s="7" customFormat="1" ht="94.5" outlineLevel="1">
      <c r="A475" s="53" t="s">
        <v>617</v>
      </c>
      <c r="B475" s="2" t="s">
        <v>271</v>
      </c>
      <c r="C475" s="2" t="s">
        <v>272</v>
      </c>
      <c r="D475" s="2" t="s">
        <v>1</v>
      </c>
      <c r="E475" s="10" t="s">
        <v>852</v>
      </c>
      <c r="F475" s="21"/>
      <c r="G475" s="196">
        <v>100.75</v>
      </c>
      <c r="H475" s="223">
        <v>97.73</v>
      </c>
      <c r="I475" s="223">
        <v>97.73</v>
      </c>
      <c r="J475" s="223">
        <v>0</v>
      </c>
      <c r="K475" s="251">
        <v>97.22</v>
      </c>
      <c r="L475" s="251">
        <v>97.22</v>
      </c>
      <c r="M475" s="251">
        <v>0</v>
      </c>
      <c r="N475" s="251">
        <v>100.75</v>
      </c>
      <c r="O475" s="251">
        <v>96.72</v>
      </c>
      <c r="P475" s="251">
        <v>96.72</v>
      </c>
      <c r="Q475" s="251">
        <v>0</v>
      </c>
      <c r="R475" s="251">
        <v>96.72</v>
      </c>
      <c r="S475" s="251">
        <v>96.72</v>
      </c>
      <c r="T475" s="251">
        <v>96.72</v>
      </c>
      <c r="U475" s="251">
        <v>0</v>
      </c>
      <c r="V475" s="224">
        <f t="shared" si="98"/>
        <v>96.72</v>
      </c>
      <c r="W475" s="196">
        <f t="shared" si="99"/>
        <v>97.73</v>
      </c>
      <c r="X475" s="196"/>
    </row>
    <row r="476" spans="1:24" s="7" customFormat="1" ht="94.5" outlineLevel="1">
      <c r="A476" s="53" t="s">
        <v>618</v>
      </c>
      <c r="B476" s="2" t="s">
        <v>273</v>
      </c>
      <c r="C476" s="2" t="s">
        <v>1046</v>
      </c>
      <c r="D476" s="2" t="s">
        <v>1</v>
      </c>
      <c r="E476" s="10" t="s">
        <v>852</v>
      </c>
      <c r="F476" s="21"/>
      <c r="G476" s="196">
        <v>2.38</v>
      </c>
      <c r="H476" s="223">
        <v>2.31</v>
      </c>
      <c r="I476" s="223">
        <v>2.31</v>
      </c>
      <c r="J476" s="223">
        <v>0</v>
      </c>
      <c r="K476" s="251">
        <v>2.2999999999999998</v>
      </c>
      <c r="L476" s="251">
        <v>2.2999999999999998</v>
      </c>
      <c r="M476" s="251">
        <v>0</v>
      </c>
      <c r="N476" s="251">
        <v>2.38</v>
      </c>
      <c r="O476" s="251">
        <v>2.2799999999999998</v>
      </c>
      <c r="P476" s="251">
        <v>2.2799999999999998</v>
      </c>
      <c r="Q476" s="251">
        <v>0</v>
      </c>
      <c r="R476" s="251">
        <v>2.2799999999999998</v>
      </c>
      <c r="S476" s="251">
        <v>2.2799999999999998</v>
      </c>
      <c r="T476" s="251">
        <v>2.2799999999999998</v>
      </c>
      <c r="U476" s="251">
        <v>0</v>
      </c>
      <c r="V476" s="224">
        <f t="shared" si="98"/>
        <v>2.2799999999999998</v>
      </c>
      <c r="W476" s="196">
        <f t="shared" si="99"/>
        <v>2.31</v>
      </c>
      <c r="X476" s="196"/>
    </row>
    <row r="477" spans="1:24" s="7" customFormat="1" ht="94.5" outlineLevel="1">
      <c r="A477" s="53" t="s">
        <v>619</v>
      </c>
      <c r="B477" s="2" t="s">
        <v>1040</v>
      </c>
      <c r="C477" s="2"/>
      <c r="D477" s="2" t="s">
        <v>1</v>
      </c>
      <c r="E477" s="10" t="s">
        <v>852</v>
      </c>
      <c r="F477" s="21"/>
      <c r="G477" s="196">
        <v>48</v>
      </c>
      <c r="H477" s="223">
        <v>46.56</v>
      </c>
      <c r="I477" s="223">
        <v>46.56</v>
      </c>
      <c r="J477" s="223">
        <v>0</v>
      </c>
      <c r="K477" s="251">
        <v>46.32</v>
      </c>
      <c r="L477" s="251">
        <v>46.32</v>
      </c>
      <c r="M477" s="251">
        <v>0</v>
      </c>
      <c r="N477" s="251">
        <v>48</v>
      </c>
      <c r="O477" s="251">
        <v>46.08</v>
      </c>
      <c r="P477" s="251">
        <v>46.08</v>
      </c>
      <c r="Q477" s="251">
        <v>0</v>
      </c>
      <c r="R477" s="251">
        <v>46.08</v>
      </c>
      <c r="S477" s="251">
        <v>46.08</v>
      </c>
      <c r="T477" s="251">
        <v>46.08</v>
      </c>
      <c r="U477" s="251">
        <v>0</v>
      </c>
      <c r="V477" s="224">
        <f t="shared" si="98"/>
        <v>46.08</v>
      </c>
      <c r="W477" s="196">
        <f t="shared" si="99"/>
        <v>46.56</v>
      </c>
      <c r="X477" s="196"/>
    </row>
    <row r="478" spans="1:24" s="7" customFormat="1" ht="18.75" outlineLevel="1">
      <c r="A478" s="777" t="s">
        <v>274</v>
      </c>
      <c r="B478" s="778"/>
      <c r="C478" s="204"/>
      <c r="D478" s="204"/>
      <c r="E478" s="252"/>
      <c r="F478" s="21"/>
      <c r="G478" s="196"/>
      <c r="H478" s="223"/>
      <c r="I478" s="223"/>
      <c r="J478" s="223"/>
      <c r="K478" s="251"/>
      <c r="L478" s="251"/>
      <c r="M478" s="251"/>
      <c r="N478" s="251"/>
      <c r="O478" s="251"/>
      <c r="P478" s="251"/>
      <c r="Q478" s="251"/>
      <c r="R478" s="251"/>
      <c r="S478" s="251"/>
      <c r="T478" s="251"/>
      <c r="U478" s="251"/>
      <c r="V478" s="196"/>
      <c r="W478" s="224"/>
      <c r="X478" s="196"/>
    </row>
    <row r="479" spans="1:24" s="7" customFormat="1" ht="94.5" outlineLevel="1">
      <c r="A479" s="53" t="s">
        <v>620</v>
      </c>
      <c r="B479" s="2" t="s">
        <v>275</v>
      </c>
      <c r="C479" s="2" t="s">
        <v>276</v>
      </c>
      <c r="D479" s="2" t="s">
        <v>277</v>
      </c>
      <c r="E479" s="10" t="s">
        <v>852</v>
      </c>
      <c r="F479" s="21"/>
      <c r="G479" s="196">
        <v>152.11000000000001</v>
      </c>
      <c r="H479" s="223">
        <v>147.55000000000001</v>
      </c>
      <c r="I479" s="223">
        <v>147.55000000000001</v>
      </c>
      <c r="J479" s="223">
        <v>0</v>
      </c>
      <c r="K479" s="251">
        <v>146.79</v>
      </c>
      <c r="L479" s="251">
        <v>146.79</v>
      </c>
      <c r="M479" s="251">
        <v>0</v>
      </c>
      <c r="N479" s="251">
        <v>152.11000000000001</v>
      </c>
      <c r="O479" s="251">
        <v>146.03</v>
      </c>
      <c r="P479" s="251">
        <v>146.03</v>
      </c>
      <c r="Q479" s="251">
        <v>0</v>
      </c>
      <c r="R479" s="251">
        <v>146.03</v>
      </c>
      <c r="S479" s="251">
        <v>146.03</v>
      </c>
      <c r="T479" s="251">
        <v>146.03</v>
      </c>
      <c r="U479" s="251">
        <v>0</v>
      </c>
      <c r="V479" s="224">
        <f t="shared" ref="V479:V480" si="100">MIN(H479,K479,O479,S479)</f>
        <v>146.03</v>
      </c>
      <c r="W479" s="196">
        <f t="shared" ref="W479:W480" si="101">MAX(H479,K479,O479,S479)</f>
        <v>147.55000000000001</v>
      </c>
      <c r="X479" s="196"/>
    </row>
    <row r="480" spans="1:24" s="7" customFormat="1" ht="94.5" outlineLevel="1">
      <c r="A480" s="53" t="s">
        <v>621</v>
      </c>
      <c r="B480" s="2" t="s">
        <v>278</v>
      </c>
      <c r="C480" s="2" t="s">
        <v>838</v>
      </c>
      <c r="D480" s="2" t="s">
        <v>636</v>
      </c>
      <c r="E480" s="10" t="s">
        <v>852</v>
      </c>
      <c r="F480" s="21"/>
      <c r="G480" s="196">
        <v>289.33999999999997</v>
      </c>
      <c r="H480" s="223">
        <v>280.66000000000003</v>
      </c>
      <c r="I480" s="223">
        <v>280.66000000000003</v>
      </c>
      <c r="J480" s="223">
        <v>0</v>
      </c>
      <c r="K480" s="251">
        <v>279.20999999999998</v>
      </c>
      <c r="L480" s="251">
        <v>279.20999999999998</v>
      </c>
      <c r="M480" s="251">
        <v>0</v>
      </c>
      <c r="N480" s="251">
        <v>289.33999999999997</v>
      </c>
      <c r="O480" s="251">
        <v>277.77</v>
      </c>
      <c r="P480" s="251">
        <v>277.77</v>
      </c>
      <c r="Q480" s="251">
        <v>0</v>
      </c>
      <c r="R480" s="251">
        <v>277.77</v>
      </c>
      <c r="S480" s="251">
        <v>277.77</v>
      </c>
      <c r="T480" s="251">
        <v>277.77</v>
      </c>
      <c r="U480" s="251">
        <v>0</v>
      </c>
      <c r="V480" s="224">
        <f t="shared" si="100"/>
        <v>277.77</v>
      </c>
      <c r="W480" s="196">
        <f t="shared" si="101"/>
        <v>280.66000000000003</v>
      </c>
      <c r="X480" s="196"/>
    </row>
    <row r="481" spans="1:24" s="7" customFormat="1" ht="18.75" outlineLevel="1">
      <c r="A481" s="777" t="s">
        <v>190</v>
      </c>
      <c r="B481" s="778"/>
      <c r="C481" s="204"/>
      <c r="D481" s="204"/>
      <c r="E481" s="252"/>
      <c r="F481" s="21"/>
      <c r="G481" s="196"/>
      <c r="H481" s="223"/>
      <c r="I481" s="223"/>
      <c r="J481" s="223"/>
      <c r="K481" s="251"/>
      <c r="L481" s="251"/>
      <c r="M481" s="251"/>
      <c r="N481" s="251"/>
      <c r="O481" s="251"/>
      <c r="P481" s="251"/>
      <c r="Q481" s="251"/>
      <c r="R481" s="251"/>
      <c r="S481" s="251"/>
      <c r="T481" s="251"/>
      <c r="U481" s="251"/>
      <c r="V481" s="196"/>
      <c r="W481" s="224"/>
      <c r="X481" s="196"/>
    </row>
    <row r="482" spans="1:24" s="7" customFormat="1" ht="94.5" outlineLevel="1">
      <c r="A482" s="53" t="s">
        <v>622</v>
      </c>
      <c r="B482" s="2" t="s">
        <v>956</v>
      </c>
      <c r="C482" s="2" t="s">
        <v>958</v>
      </c>
      <c r="D482" s="2" t="s">
        <v>1</v>
      </c>
      <c r="E482" s="10" t="s">
        <v>1009</v>
      </c>
      <c r="F482" s="21"/>
      <c r="G482" s="196">
        <v>862.3</v>
      </c>
      <c r="H482" s="223">
        <v>836.43</v>
      </c>
      <c r="I482" s="223">
        <v>836.43</v>
      </c>
      <c r="J482" s="223">
        <v>0</v>
      </c>
      <c r="K482" s="251">
        <v>832.12</v>
      </c>
      <c r="L482" s="251">
        <v>832.12</v>
      </c>
      <c r="M482" s="251">
        <v>0</v>
      </c>
      <c r="N482" s="251">
        <v>862.3</v>
      </c>
      <c r="O482" s="251">
        <v>827.81</v>
      </c>
      <c r="P482" s="251">
        <v>827.81</v>
      </c>
      <c r="Q482" s="251">
        <v>0</v>
      </c>
      <c r="R482" s="251">
        <v>827.81</v>
      </c>
      <c r="S482" s="251">
        <v>827.81</v>
      </c>
      <c r="T482" s="251">
        <v>827.81</v>
      </c>
      <c r="U482" s="251">
        <v>0</v>
      </c>
      <c r="V482" s="224">
        <f t="shared" ref="V482:V491" si="102">MIN(H482,K482,O482,S482)</f>
        <v>827.81</v>
      </c>
      <c r="W482" s="196">
        <f t="shared" ref="W482:W491" si="103">MAX(H482,K482,O482,S482)</f>
        <v>836.43</v>
      </c>
      <c r="X482" s="196"/>
    </row>
    <row r="483" spans="1:24" s="7" customFormat="1" ht="94.5" outlineLevel="1">
      <c r="A483" s="53" t="s">
        <v>623</v>
      </c>
      <c r="B483" s="2" t="s">
        <v>957</v>
      </c>
      <c r="C483" s="2" t="s">
        <v>960</v>
      </c>
      <c r="D483" s="2" t="s">
        <v>1</v>
      </c>
      <c r="E483" s="10" t="s">
        <v>1009</v>
      </c>
      <c r="F483" s="21"/>
      <c r="G483" s="196">
        <v>2934.84</v>
      </c>
      <c r="H483" s="223">
        <v>2846.79</v>
      </c>
      <c r="I483" s="223">
        <v>2846.79</v>
      </c>
      <c r="J483" s="223">
        <v>0</v>
      </c>
      <c r="K483" s="251">
        <v>2832.12</v>
      </c>
      <c r="L483" s="251">
        <v>2832.12</v>
      </c>
      <c r="M483" s="251">
        <v>0</v>
      </c>
      <c r="N483" s="251">
        <v>2934.84</v>
      </c>
      <c r="O483" s="251">
        <v>2817.45</v>
      </c>
      <c r="P483" s="251">
        <v>2817.45</v>
      </c>
      <c r="Q483" s="251">
        <v>0</v>
      </c>
      <c r="R483" s="251">
        <v>2817.45</v>
      </c>
      <c r="S483" s="251">
        <v>2817.45</v>
      </c>
      <c r="T483" s="251">
        <v>2817.45</v>
      </c>
      <c r="U483" s="251">
        <v>0</v>
      </c>
      <c r="V483" s="224">
        <f t="shared" si="102"/>
        <v>2817.45</v>
      </c>
      <c r="W483" s="196">
        <f t="shared" si="103"/>
        <v>2846.79</v>
      </c>
      <c r="X483" s="196"/>
    </row>
    <row r="484" spans="1:24" s="7" customFormat="1" ht="94.5">
      <c r="A484" s="53" t="s">
        <v>624</v>
      </c>
      <c r="B484" s="2" t="s">
        <v>955</v>
      </c>
      <c r="C484" s="2" t="s">
        <v>959</v>
      </c>
      <c r="D484" s="2" t="s">
        <v>1</v>
      </c>
      <c r="E484" s="10" t="s">
        <v>1009</v>
      </c>
      <c r="F484" s="21"/>
      <c r="G484" s="196">
        <v>434.51</v>
      </c>
      <c r="H484" s="223">
        <v>421.47</v>
      </c>
      <c r="I484" s="223">
        <v>421.47</v>
      </c>
      <c r="J484" s="223">
        <v>0</v>
      </c>
      <c r="K484" s="251">
        <v>419.3</v>
      </c>
      <c r="L484" s="251">
        <v>419.3</v>
      </c>
      <c r="M484" s="251">
        <v>0</v>
      </c>
      <c r="N484" s="251">
        <v>434.51</v>
      </c>
      <c r="O484" s="251">
        <v>417.13</v>
      </c>
      <c r="P484" s="251">
        <v>417.13</v>
      </c>
      <c r="Q484" s="251">
        <v>0</v>
      </c>
      <c r="R484" s="251">
        <v>417.13</v>
      </c>
      <c r="S484" s="251">
        <v>417.13</v>
      </c>
      <c r="T484" s="251">
        <v>417.13</v>
      </c>
      <c r="U484" s="251">
        <v>0</v>
      </c>
      <c r="V484" s="224">
        <f t="shared" si="102"/>
        <v>417.13</v>
      </c>
      <c r="W484" s="196">
        <f t="shared" si="103"/>
        <v>421.47</v>
      </c>
      <c r="X484" s="196"/>
    </row>
    <row r="485" spans="1:24" s="7" customFormat="1" ht="63">
      <c r="A485" s="53" t="s">
        <v>625</v>
      </c>
      <c r="B485" s="2" t="s">
        <v>279</v>
      </c>
      <c r="C485" s="2" t="s">
        <v>280</v>
      </c>
      <c r="D485" s="2" t="s">
        <v>108</v>
      </c>
      <c r="E485" s="10" t="s">
        <v>947</v>
      </c>
      <c r="F485" s="21" t="str">
        <f>VLOOKUP(A485,'[3]Калькулятор Индексации '!$A$12:$I$188,9,FALSE)</f>
        <v>Индексация</v>
      </c>
      <c r="G485" s="196">
        <v>725.97</v>
      </c>
      <c r="H485" s="223">
        <v>704.19</v>
      </c>
      <c r="I485" s="223">
        <v>704.19</v>
      </c>
      <c r="J485" s="223">
        <v>0</v>
      </c>
      <c r="K485" s="251">
        <v>700.56</v>
      </c>
      <c r="L485" s="251">
        <v>700.56</v>
      </c>
      <c r="M485" s="251">
        <v>0</v>
      </c>
      <c r="N485" s="251">
        <v>725.97</v>
      </c>
      <c r="O485" s="251">
        <v>696.93</v>
      </c>
      <c r="P485" s="251">
        <v>696.93</v>
      </c>
      <c r="Q485" s="251">
        <v>0</v>
      </c>
      <c r="R485" s="251">
        <v>696.93</v>
      </c>
      <c r="S485" s="251">
        <v>696.93</v>
      </c>
      <c r="T485" s="251">
        <v>696.93</v>
      </c>
      <c r="U485" s="251">
        <v>0</v>
      </c>
      <c r="V485" s="224">
        <f t="shared" si="102"/>
        <v>696.93</v>
      </c>
      <c r="W485" s="196">
        <f t="shared" si="103"/>
        <v>704.19</v>
      </c>
      <c r="X485" s="196"/>
    </row>
    <row r="486" spans="1:24" ht="63">
      <c r="A486" s="53" t="s">
        <v>626</v>
      </c>
      <c r="B486" s="2" t="s">
        <v>281</v>
      </c>
      <c r="C486" s="2" t="s">
        <v>282</v>
      </c>
      <c r="D486" s="2" t="s">
        <v>108</v>
      </c>
      <c r="E486" s="10" t="s">
        <v>947</v>
      </c>
      <c r="F486" s="21" t="str">
        <f>VLOOKUP(A486,'[3]Калькулятор Индексации '!$A$12:$I$188,9,FALSE)</f>
        <v>Индексация</v>
      </c>
      <c r="G486" s="196">
        <v>3820.61</v>
      </c>
      <c r="H486" s="223">
        <v>3705.99</v>
      </c>
      <c r="I486" s="223">
        <v>3705.99</v>
      </c>
      <c r="J486" s="223">
        <v>0</v>
      </c>
      <c r="K486" s="251">
        <v>3686.89</v>
      </c>
      <c r="L486" s="251">
        <v>3686.89</v>
      </c>
      <c r="M486" s="251">
        <v>0</v>
      </c>
      <c r="N486" s="251">
        <v>3820.61</v>
      </c>
      <c r="O486" s="251">
        <v>3667.79</v>
      </c>
      <c r="P486" s="251">
        <v>3667.79</v>
      </c>
      <c r="Q486" s="251">
        <v>0</v>
      </c>
      <c r="R486" s="251">
        <v>3667.79</v>
      </c>
      <c r="S486" s="251">
        <v>3667.79</v>
      </c>
      <c r="T486" s="251">
        <v>3667.79</v>
      </c>
      <c r="U486" s="251">
        <v>0</v>
      </c>
      <c r="V486" s="224">
        <f t="shared" si="102"/>
        <v>3667.79</v>
      </c>
      <c r="W486" s="196">
        <f t="shared" si="103"/>
        <v>3705.99</v>
      </c>
      <c r="X486" s="253"/>
    </row>
    <row r="487" spans="1:24" ht="63">
      <c r="A487" s="53" t="s">
        <v>627</v>
      </c>
      <c r="B487" s="2" t="s">
        <v>283</v>
      </c>
      <c r="C487" s="2" t="s">
        <v>284</v>
      </c>
      <c r="D487" s="2" t="s">
        <v>108</v>
      </c>
      <c r="E487" s="10" t="s">
        <v>947</v>
      </c>
      <c r="F487" s="21"/>
      <c r="G487" s="196">
        <v>112</v>
      </c>
      <c r="H487" s="223">
        <v>108.64</v>
      </c>
      <c r="I487" s="223">
        <v>108.64</v>
      </c>
      <c r="J487" s="223">
        <v>0</v>
      </c>
      <c r="K487" s="251">
        <v>108.08</v>
      </c>
      <c r="L487" s="251">
        <v>108.08</v>
      </c>
      <c r="M487" s="251">
        <v>0</v>
      </c>
      <c r="N487" s="251">
        <v>112</v>
      </c>
      <c r="O487" s="251">
        <v>107.52</v>
      </c>
      <c r="P487" s="251">
        <v>107.52</v>
      </c>
      <c r="Q487" s="251">
        <v>0</v>
      </c>
      <c r="R487" s="251">
        <v>107.52</v>
      </c>
      <c r="S487" s="251">
        <v>107.52</v>
      </c>
      <c r="T487" s="251">
        <v>107.52</v>
      </c>
      <c r="U487" s="251">
        <v>0</v>
      </c>
      <c r="V487" s="224">
        <f t="shared" si="102"/>
        <v>107.52</v>
      </c>
      <c r="W487" s="196">
        <f t="shared" si="103"/>
        <v>108.64</v>
      </c>
      <c r="X487" s="253"/>
    </row>
    <row r="488" spans="1:24" ht="63">
      <c r="A488" s="53" t="s">
        <v>628</v>
      </c>
      <c r="B488" s="2" t="s">
        <v>285</v>
      </c>
      <c r="C488" s="2" t="s">
        <v>286</v>
      </c>
      <c r="D488" s="2" t="s">
        <v>108</v>
      </c>
      <c r="E488" s="10" t="s">
        <v>947</v>
      </c>
      <c r="F488" s="21"/>
      <c r="G488" s="196">
        <v>239.27</v>
      </c>
      <c r="H488" s="223">
        <v>232.09</v>
      </c>
      <c r="I488" s="223">
        <v>232.09</v>
      </c>
      <c r="J488" s="223">
        <v>0</v>
      </c>
      <c r="K488" s="251">
        <v>230.9</v>
      </c>
      <c r="L488" s="251">
        <v>230.9</v>
      </c>
      <c r="M488" s="251">
        <v>0</v>
      </c>
      <c r="N488" s="251">
        <v>239.27</v>
      </c>
      <c r="O488" s="251">
        <v>229.7</v>
      </c>
      <c r="P488" s="251">
        <v>229.7</v>
      </c>
      <c r="Q488" s="251">
        <v>0</v>
      </c>
      <c r="R488" s="251">
        <v>229.7</v>
      </c>
      <c r="S488" s="251">
        <v>229.7</v>
      </c>
      <c r="T488" s="251">
        <v>229.7</v>
      </c>
      <c r="U488" s="251">
        <v>0</v>
      </c>
      <c r="V488" s="224">
        <f t="shared" si="102"/>
        <v>229.7</v>
      </c>
      <c r="W488" s="196">
        <f t="shared" si="103"/>
        <v>232.09</v>
      </c>
      <c r="X488" s="253"/>
    </row>
    <row r="489" spans="1:24" ht="63">
      <c r="A489" s="53" t="s">
        <v>629</v>
      </c>
      <c r="B489" s="2" t="s">
        <v>285</v>
      </c>
      <c r="C489" s="2" t="s">
        <v>287</v>
      </c>
      <c r="D489" s="2" t="s">
        <v>1</v>
      </c>
      <c r="E489" s="10" t="s">
        <v>947</v>
      </c>
      <c r="F489" s="21"/>
      <c r="G489" s="196">
        <v>74.260000000000005</v>
      </c>
      <c r="H489" s="223">
        <v>72.03</v>
      </c>
      <c r="I489" s="223">
        <v>72.03</v>
      </c>
      <c r="J489" s="223">
        <v>0</v>
      </c>
      <c r="K489" s="251">
        <v>71.66</v>
      </c>
      <c r="L489" s="251">
        <v>71.66</v>
      </c>
      <c r="M489" s="251">
        <v>0</v>
      </c>
      <c r="N489" s="251">
        <v>74.260000000000005</v>
      </c>
      <c r="O489" s="251">
        <v>71.290000000000006</v>
      </c>
      <c r="P489" s="251">
        <v>71.290000000000006</v>
      </c>
      <c r="Q489" s="251">
        <v>0</v>
      </c>
      <c r="R489" s="251">
        <v>71.290000000000006</v>
      </c>
      <c r="S489" s="251">
        <v>71.290000000000006</v>
      </c>
      <c r="T489" s="251">
        <v>71.290000000000006</v>
      </c>
      <c r="U489" s="251">
        <v>0</v>
      </c>
      <c r="V489" s="224">
        <f t="shared" si="102"/>
        <v>71.290000000000006</v>
      </c>
      <c r="W489" s="196">
        <f t="shared" si="103"/>
        <v>72.03</v>
      </c>
      <c r="X489" s="253"/>
    </row>
    <row r="490" spans="1:24" ht="63">
      <c r="A490" s="53" t="s">
        <v>759</v>
      </c>
      <c r="B490" s="9" t="s">
        <v>642</v>
      </c>
      <c r="C490" s="9" t="s">
        <v>760</v>
      </c>
      <c r="D490" s="9" t="s">
        <v>108</v>
      </c>
      <c r="E490" s="10" t="s">
        <v>947</v>
      </c>
      <c r="F490" s="21"/>
      <c r="G490" s="196">
        <v>860</v>
      </c>
      <c r="H490" s="223">
        <v>834.2</v>
      </c>
      <c r="I490" s="223">
        <v>757.57</v>
      </c>
      <c r="J490" s="223">
        <v>76.63</v>
      </c>
      <c r="K490" s="251">
        <v>829.9</v>
      </c>
      <c r="L490" s="251">
        <v>753.66</v>
      </c>
      <c r="M490" s="251">
        <v>76.239999999999995</v>
      </c>
      <c r="N490" s="251">
        <v>860</v>
      </c>
      <c r="O490" s="251">
        <v>825.6</v>
      </c>
      <c r="P490" s="251">
        <v>749.76</v>
      </c>
      <c r="Q490" s="251">
        <v>75.84</v>
      </c>
      <c r="R490" s="251">
        <v>825.6</v>
      </c>
      <c r="S490" s="251">
        <v>825.6</v>
      </c>
      <c r="T490" s="251">
        <v>749.76</v>
      </c>
      <c r="U490" s="251">
        <v>75.84</v>
      </c>
      <c r="V490" s="224">
        <f t="shared" si="102"/>
        <v>825.6</v>
      </c>
      <c r="W490" s="196">
        <f t="shared" si="103"/>
        <v>834.2</v>
      </c>
      <c r="X490" s="253"/>
    </row>
    <row r="491" spans="1:24" ht="94.5">
      <c r="A491" s="53" t="s">
        <v>876</v>
      </c>
      <c r="B491" s="9" t="s">
        <v>887</v>
      </c>
      <c r="C491" s="9" t="s">
        <v>898</v>
      </c>
      <c r="D491" s="9" t="s">
        <v>888</v>
      </c>
      <c r="E491" s="10" t="s">
        <v>852</v>
      </c>
      <c r="F491" s="21"/>
      <c r="G491" s="196">
        <v>1.25</v>
      </c>
      <c r="H491" s="223">
        <v>1.21</v>
      </c>
      <c r="I491" s="223">
        <v>1.21</v>
      </c>
      <c r="J491" s="223">
        <v>0</v>
      </c>
      <c r="K491" s="251">
        <v>1.21</v>
      </c>
      <c r="L491" s="251">
        <v>1.21</v>
      </c>
      <c r="M491" s="251">
        <v>0</v>
      </c>
      <c r="N491" s="251">
        <v>1.25</v>
      </c>
      <c r="O491" s="251">
        <v>1.2</v>
      </c>
      <c r="P491" s="251">
        <v>1.2</v>
      </c>
      <c r="Q491" s="251">
        <v>0</v>
      </c>
      <c r="R491" s="251">
        <v>1.2</v>
      </c>
      <c r="S491" s="251">
        <v>1.2</v>
      </c>
      <c r="T491" s="251">
        <v>1.2</v>
      </c>
      <c r="U491" s="251">
        <v>0</v>
      </c>
      <c r="V491" s="224">
        <f t="shared" si="102"/>
        <v>1.2</v>
      </c>
      <c r="W491" s="196">
        <f t="shared" si="103"/>
        <v>1.21</v>
      </c>
      <c r="X491" s="253"/>
    </row>
    <row r="492" spans="1:24" ht="18.75">
      <c r="A492" s="910" t="s">
        <v>289</v>
      </c>
      <c r="B492" s="910"/>
      <c r="C492" s="254"/>
      <c r="D492" s="254"/>
      <c r="E492" s="255"/>
      <c r="F492" s="21"/>
      <c r="G492" s="196"/>
      <c r="H492" s="223"/>
      <c r="I492" s="223"/>
      <c r="J492" s="223"/>
      <c r="K492" s="251"/>
      <c r="L492" s="251"/>
      <c r="M492" s="251"/>
      <c r="N492" s="251"/>
      <c r="O492" s="251"/>
      <c r="P492" s="251"/>
      <c r="Q492" s="251"/>
      <c r="R492" s="251"/>
      <c r="S492" s="251"/>
      <c r="T492" s="251"/>
      <c r="U492" s="251"/>
      <c r="V492" s="253"/>
      <c r="W492" s="224"/>
      <c r="X492" s="253"/>
    </row>
    <row r="493" spans="1:24" ht="78.75">
      <c r="A493" s="53" t="s">
        <v>1164</v>
      </c>
      <c r="B493" s="2" t="s">
        <v>290</v>
      </c>
      <c r="C493" s="2" t="s">
        <v>291</v>
      </c>
      <c r="D493" s="2" t="s">
        <v>292</v>
      </c>
      <c r="E493" s="10" t="s">
        <v>1173</v>
      </c>
      <c r="F493" s="21"/>
      <c r="G493" s="196">
        <v>702.96</v>
      </c>
      <c r="H493" s="223">
        <v>681.87</v>
      </c>
      <c r="I493" s="223">
        <v>681.87</v>
      </c>
      <c r="J493" s="223">
        <v>0</v>
      </c>
      <c r="K493" s="251">
        <v>678.36</v>
      </c>
      <c r="L493" s="251">
        <v>678.36</v>
      </c>
      <c r="M493" s="251">
        <v>0</v>
      </c>
      <c r="N493" s="251">
        <v>702.96</v>
      </c>
      <c r="O493" s="251">
        <v>674.84</v>
      </c>
      <c r="P493" s="251">
        <v>674.84</v>
      </c>
      <c r="Q493" s="251">
        <v>0</v>
      </c>
      <c r="R493" s="251">
        <v>674.84</v>
      </c>
      <c r="S493" s="251">
        <v>674.84</v>
      </c>
      <c r="T493" s="251">
        <v>674.84</v>
      </c>
      <c r="U493" s="251">
        <v>0</v>
      </c>
      <c r="V493" s="224">
        <f t="shared" ref="V493:V500" si="104">MIN(H493,K493,O493,S493)</f>
        <v>674.84</v>
      </c>
      <c r="W493" s="196">
        <f t="shared" ref="W493:W500" si="105">MAX(H493,K493,O493,S493)</f>
        <v>681.87</v>
      </c>
      <c r="X493" s="253"/>
    </row>
    <row r="494" spans="1:24" ht="47.25">
      <c r="A494" s="53" t="s">
        <v>1165</v>
      </c>
      <c r="B494" s="2" t="s">
        <v>293</v>
      </c>
      <c r="C494" s="2" t="s">
        <v>294</v>
      </c>
      <c r="D494" s="2" t="s">
        <v>295</v>
      </c>
      <c r="E494" s="10" t="s">
        <v>1174</v>
      </c>
      <c r="F494" s="21"/>
      <c r="G494" s="196">
        <v>212</v>
      </c>
      <c r="H494" s="223">
        <v>205.64</v>
      </c>
      <c r="I494" s="223">
        <v>205.64</v>
      </c>
      <c r="J494" s="223">
        <v>0</v>
      </c>
      <c r="K494" s="251">
        <v>204.58</v>
      </c>
      <c r="L494" s="251">
        <v>204.58</v>
      </c>
      <c r="M494" s="251">
        <v>0</v>
      </c>
      <c r="N494" s="251">
        <v>212</v>
      </c>
      <c r="O494" s="251">
        <v>203.52</v>
      </c>
      <c r="P494" s="251">
        <v>203.52</v>
      </c>
      <c r="Q494" s="251">
        <v>0</v>
      </c>
      <c r="R494" s="251">
        <v>203.52</v>
      </c>
      <c r="S494" s="251">
        <v>203.52</v>
      </c>
      <c r="T494" s="251">
        <v>203.52</v>
      </c>
      <c r="U494" s="251">
        <v>0</v>
      </c>
      <c r="V494" s="224">
        <f t="shared" si="104"/>
        <v>203.52</v>
      </c>
      <c r="W494" s="196">
        <f t="shared" si="105"/>
        <v>205.64</v>
      </c>
      <c r="X494" s="253"/>
    </row>
    <row r="495" spans="1:24" ht="63">
      <c r="A495" s="53" t="s">
        <v>1166</v>
      </c>
      <c r="B495" s="2" t="s">
        <v>296</v>
      </c>
      <c r="C495" s="2" t="s">
        <v>297</v>
      </c>
      <c r="D495" s="2" t="s">
        <v>295</v>
      </c>
      <c r="E495" s="10"/>
      <c r="F495" s="21"/>
      <c r="G495" s="196">
        <v>501.99</v>
      </c>
      <c r="H495" s="223">
        <v>486.93</v>
      </c>
      <c r="I495" s="223">
        <v>486.93</v>
      </c>
      <c r="J495" s="223">
        <v>0</v>
      </c>
      <c r="K495" s="251">
        <v>484.42</v>
      </c>
      <c r="L495" s="251">
        <v>484.42</v>
      </c>
      <c r="M495" s="251">
        <v>0</v>
      </c>
      <c r="N495" s="251">
        <v>501.99</v>
      </c>
      <c r="O495" s="251">
        <v>481.91</v>
      </c>
      <c r="P495" s="251">
        <v>481.91</v>
      </c>
      <c r="Q495" s="251">
        <v>0</v>
      </c>
      <c r="R495" s="251">
        <v>481.91</v>
      </c>
      <c r="S495" s="251">
        <v>481.91</v>
      </c>
      <c r="T495" s="251">
        <v>481.91</v>
      </c>
      <c r="U495" s="251">
        <v>0</v>
      </c>
      <c r="V495" s="224">
        <f t="shared" si="104"/>
        <v>481.91</v>
      </c>
      <c r="W495" s="196">
        <f t="shared" si="105"/>
        <v>486.93</v>
      </c>
      <c r="X495" s="253"/>
    </row>
    <row r="496" spans="1:24" ht="31.5">
      <c r="A496" s="53" t="s">
        <v>1167</v>
      </c>
      <c r="B496" s="2" t="s">
        <v>298</v>
      </c>
      <c r="C496" s="2" t="s">
        <v>104</v>
      </c>
      <c r="D496" s="2" t="s">
        <v>295</v>
      </c>
      <c r="E496" s="10"/>
      <c r="F496" s="21"/>
      <c r="G496" s="196">
        <v>222.51</v>
      </c>
      <c r="H496" s="223">
        <v>215.83</v>
      </c>
      <c r="I496" s="223">
        <v>215.83</v>
      </c>
      <c r="J496" s="223">
        <v>0</v>
      </c>
      <c r="K496" s="251">
        <v>214.72</v>
      </c>
      <c r="L496" s="251">
        <v>214.72</v>
      </c>
      <c r="M496" s="251">
        <v>0</v>
      </c>
      <c r="N496" s="251">
        <v>222.51</v>
      </c>
      <c r="O496" s="251">
        <v>213.61</v>
      </c>
      <c r="P496" s="251">
        <v>213.61</v>
      </c>
      <c r="Q496" s="251">
        <v>0</v>
      </c>
      <c r="R496" s="251">
        <v>213.61</v>
      </c>
      <c r="S496" s="251">
        <v>213.61</v>
      </c>
      <c r="T496" s="251">
        <v>213.61</v>
      </c>
      <c r="U496" s="251">
        <v>0</v>
      </c>
      <c r="V496" s="224">
        <f t="shared" si="104"/>
        <v>213.61</v>
      </c>
      <c r="W496" s="196">
        <f t="shared" si="105"/>
        <v>215.83</v>
      </c>
      <c r="X496" s="253"/>
    </row>
    <row r="497" spans="1:24" ht="252">
      <c r="A497" s="53" t="s">
        <v>1168</v>
      </c>
      <c r="B497" s="2" t="s">
        <v>299</v>
      </c>
      <c r="C497" s="2" t="s">
        <v>305</v>
      </c>
      <c r="D497" s="2" t="s">
        <v>292</v>
      </c>
      <c r="E497" s="10"/>
      <c r="F497" s="21"/>
      <c r="G497" s="196">
        <v>434.15</v>
      </c>
      <c r="H497" s="223">
        <v>421.13</v>
      </c>
      <c r="I497" s="223">
        <v>421.13</v>
      </c>
      <c r="J497" s="223">
        <v>0</v>
      </c>
      <c r="K497" s="251">
        <v>418.95</v>
      </c>
      <c r="L497" s="251">
        <v>418.95</v>
      </c>
      <c r="M497" s="251">
        <v>0</v>
      </c>
      <c r="N497" s="251">
        <v>434.15</v>
      </c>
      <c r="O497" s="251">
        <v>416.78</v>
      </c>
      <c r="P497" s="251">
        <v>416.78</v>
      </c>
      <c r="Q497" s="251">
        <v>0</v>
      </c>
      <c r="R497" s="251">
        <v>416.78</v>
      </c>
      <c r="S497" s="251">
        <v>416.78</v>
      </c>
      <c r="T497" s="251">
        <v>416.78</v>
      </c>
      <c r="U497" s="251">
        <v>0</v>
      </c>
      <c r="V497" s="224">
        <f t="shared" si="104"/>
        <v>416.78</v>
      </c>
      <c r="W497" s="196">
        <f t="shared" si="105"/>
        <v>421.13</v>
      </c>
      <c r="X497" s="253"/>
    </row>
    <row r="498" spans="1:24" ht="78.75">
      <c r="A498" s="53" t="s">
        <v>1169</v>
      </c>
      <c r="B498" s="2" t="s">
        <v>300</v>
      </c>
      <c r="C498" s="2" t="s">
        <v>301</v>
      </c>
      <c r="D498" s="2" t="s">
        <v>295</v>
      </c>
      <c r="E498" s="10"/>
      <c r="F498" s="21"/>
      <c r="G498" s="196">
        <v>3970</v>
      </c>
      <c r="H498" s="223">
        <v>3850.9</v>
      </c>
      <c r="I498" s="223">
        <v>3850.9</v>
      </c>
      <c r="J498" s="223">
        <v>0</v>
      </c>
      <c r="K498" s="251">
        <v>3831.05</v>
      </c>
      <c r="L498" s="251">
        <v>3831.05</v>
      </c>
      <c r="M498" s="251">
        <v>0</v>
      </c>
      <c r="N498" s="251">
        <v>3970</v>
      </c>
      <c r="O498" s="251">
        <v>3811.2</v>
      </c>
      <c r="P498" s="251">
        <v>3811.2</v>
      </c>
      <c r="Q498" s="251">
        <v>0</v>
      </c>
      <c r="R498" s="251">
        <v>3811.2</v>
      </c>
      <c r="S498" s="251">
        <v>3811.2</v>
      </c>
      <c r="T498" s="251">
        <v>3811.2</v>
      </c>
      <c r="U498" s="251">
        <v>0</v>
      </c>
      <c r="V498" s="224">
        <f t="shared" si="104"/>
        <v>3811.2</v>
      </c>
      <c r="W498" s="196">
        <f t="shared" si="105"/>
        <v>3850.9</v>
      </c>
      <c r="X498" s="253"/>
    </row>
    <row r="499" spans="1:24" ht="31.5" customHeight="1">
      <c r="A499" s="53" t="s">
        <v>1170</v>
      </c>
      <c r="B499" s="2" t="s">
        <v>302</v>
      </c>
      <c r="C499" s="2" t="s">
        <v>303</v>
      </c>
      <c r="D499" s="2" t="s">
        <v>295</v>
      </c>
      <c r="E499" s="10"/>
      <c r="F499" s="21"/>
      <c r="G499" s="196">
        <v>4747</v>
      </c>
      <c r="H499" s="223">
        <v>4604.59</v>
      </c>
      <c r="I499" s="223">
        <v>4604.59</v>
      </c>
      <c r="J499" s="223">
        <v>0</v>
      </c>
      <c r="K499" s="251">
        <v>4580.8599999999997</v>
      </c>
      <c r="L499" s="251">
        <v>4580.8599999999997</v>
      </c>
      <c r="M499" s="251">
        <v>0</v>
      </c>
      <c r="N499" s="251">
        <v>4747</v>
      </c>
      <c r="O499" s="251">
        <v>4557.12</v>
      </c>
      <c r="P499" s="251">
        <v>4557.12</v>
      </c>
      <c r="Q499" s="251">
        <v>0</v>
      </c>
      <c r="R499" s="251">
        <v>4557.12</v>
      </c>
      <c r="S499" s="251">
        <v>4557.12</v>
      </c>
      <c r="T499" s="251">
        <v>4557.12</v>
      </c>
      <c r="U499" s="251">
        <v>0</v>
      </c>
      <c r="V499" s="224">
        <f t="shared" si="104"/>
        <v>4557.12</v>
      </c>
      <c r="W499" s="196">
        <f t="shared" si="105"/>
        <v>4604.59</v>
      </c>
      <c r="X499" s="253"/>
    </row>
    <row r="500" spans="1:24" ht="47.25">
      <c r="A500" s="53" t="s">
        <v>1171</v>
      </c>
      <c r="B500" s="2" t="s">
        <v>304</v>
      </c>
      <c r="C500" s="2" t="s">
        <v>1172</v>
      </c>
      <c r="D500" s="2" t="s">
        <v>295</v>
      </c>
      <c r="E500" s="10"/>
      <c r="F500" s="21"/>
      <c r="G500" s="196">
        <v>248.96</v>
      </c>
      <c r="H500" s="223">
        <v>241.49</v>
      </c>
      <c r="I500" s="223">
        <v>241.49</v>
      </c>
      <c r="J500" s="223">
        <v>0</v>
      </c>
      <c r="K500" s="251">
        <v>240.25</v>
      </c>
      <c r="L500" s="251">
        <v>240.25</v>
      </c>
      <c r="M500" s="251">
        <v>0</v>
      </c>
      <c r="N500" s="251">
        <v>248.96</v>
      </c>
      <c r="O500" s="251">
        <v>239</v>
      </c>
      <c r="P500" s="251">
        <v>239</v>
      </c>
      <c r="Q500" s="251">
        <v>0</v>
      </c>
      <c r="R500" s="251">
        <v>239</v>
      </c>
      <c r="S500" s="251">
        <v>239</v>
      </c>
      <c r="T500" s="251">
        <v>239</v>
      </c>
      <c r="U500" s="251">
        <v>0</v>
      </c>
      <c r="V500" s="224">
        <f t="shared" si="104"/>
        <v>239</v>
      </c>
      <c r="W500" s="196">
        <f t="shared" si="105"/>
        <v>241.49</v>
      </c>
      <c r="X500" s="253"/>
    </row>
  </sheetData>
  <autoFilter ref="A8:X500"/>
  <mergeCells count="55">
    <mergeCell ref="A478:B478"/>
    <mergeCell ref="A481:B481"/>
    <mergeCell ref="A492:B492"/>
    <mergeCell ref="A433:B433"/>
    <mergeCell ref="A448:B448"/>
    <mergeCell ref="A449:A451"/>
    <mergeCell ref="A455:B455"/>
    <mergeCell ref="A463:A465"/>
    <mergeCell ref="A470:B470"/>
    <mergeCell ref="A420:B420"/>
    <mergeCell ref="A224:E224"/>
    <mergeCell ref="A225:B225"/>
    <mergeCell ref="A226:B226"/>
    <mergeCell ref="A256:B256"/>
    <mergeCell ref="A277:B277"/>
    <mergeCell ref="A300:B300"/>
    <mergeCell ref="A359:B359"/>
    <mergeCell ref="A379:E379"/>
    <mergeCell ref="A380:B380"/>
    <mergeCell ref="A381:B381"/>
    <mergeCell ref="A419:B419"/>
    <mergeCell ref="A178:B178"/>
    <mergeCell ref="A17:B17"/>
    <mergeCell ref="A21:B21"/>
    <mergeCell ref="A22:B22"/>
    <mergeCell ref="A26:E26"/>
    <mergeCell ref="A27:B27"/>
    <mergeCell ref="A28:E28"/>
    <mergeCell ref="A69:E69"/>
    <mergeCell ref="A70:B70"/>
    <mergeCell ref="A71:B71"/>
    <mergeCell ref="A176:E176"/>
    <mergeCell ref="A177:B177"/>
    <mergeCell ref="A10:B10"/>
    <mergeCell ref="S4:U4"/>
    <mergeCell ref="A5:E5"/>
    <mergeCell ref="H5:J5"/>
    <mergeCell ref="K5:M5"/>
    <mergeCell ref="O5:Q5"/>
    <mergeCell ref="S5:U5"/>
    <mergeCell ref="H6:J6"/>
    <mergeCell ref="K6:M6"/>
    <mergeCell ref="O6:Q6"/>
    <mergeCell ref="S6:U6"/>
    <mergeCell ref="A9:B9"/>
    <mergeCell ref="G2:M2"/>
    <mergeCell ref="V2:V6"/>
    <mergeCell ref="W2:W6"/>
    <mergeCell ref="H3:J3"/>
    <mergeCell ref="K3:M3"/>
    <mergeCell ref="O3:Q3"/>
    <mergeCell ref="S3:U3"/>
    <mergeCell ref="H4:J4"/>
    <mergeCell ref="K4:M4"/>
    <mergeCell ref="O4:Q4"/>
  </mergeCells>
  <printOptions horizontalCentered="1"/>
  <pageMargins left="0.23622047244094491" right="0.23622047244094491" top="0.74803149606299213" bottom="0.74803149606299213" header="0.31496062992125984" footer="0.31496062992125984"/>
  <pageSetup paperSize="9" scale="10" fitToHeight="28" orientation="landscape" r:id="rId1"/>
  <rowBreaks count="1" manualBreakCount="1">
    <brk id="264" max="89" man="1"/>
  </rowBreaks>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10</vt:i4>
      </vt:variant>
      <vt:variant>
        <vt:lpstr>Именованные диапазоны</vt:lpstr>
      </vt:variant>
      <vt:variant>
        <vt:i4>5</vt:i4>
      </vt:variant>
    </vt:vector>
  </HeadingPairs>
  <TitlesOfParts>
    <vt:vector size="15" baseType="lpstr">
      <vt:lpstr>ЕБПР 2021_ВолФ</vt:lpstr>
      <vt:lpstr>Калькулятор Индексации ЕБПР 21</vt:lpstr>
      <vt:lpstr>Расчет Коэф. по курсу USD</vt:lpstr>
      <vt:lpstr>ЛСР 3</vt:lpstr>
      <vt:lpstr>ЛСР 4</vt:lpstr>
      <vt:lpstr>ЛСР 5</vt:lpstr>
      <vt:lpstr>ЛСР 6</vt:lpstr>
      <vt:lpstr>УКВ БМ (справочно)  </vt:lpstr>
      <vt:lpstr>Региональные Коэф.</vt:lpstr>
      <vt:lpstr>ЕБПР 2020 ПФ</vt:lpstr>
      <vt:lpstr>'ЛСР 3'!Заголовки_для_печати</vt:lpstr>
      <vt:lpstr>'ЛСР 4'!Заголовки_для_печати</vt:lpstr>
      <vt:lpstr>'ЛСР 5'!Заголовки_для_печати</vt:lpstr>
      <vt:lpstr>'ЛСР 6'!Заголовки_для_печати</vt:lpstr>
      <vt:lpstr>'ЕБПР 2020 ПФ'!Область_печати</vt:lpstr>
    </vt:vector>
  </TitlesOfParts>
  <Company>ПАО Ростелеком</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Единые расценки на ПИР/СМР для В2В</dc:title>
  <dc:creator>ДРПСТИ КЦ</dc:creator>
  <cp:lastModifiedBy>Климова Ирина Валерьевна</cp:lastModifiedBy>
  <cp:lastPrinted>2022-02-17T09:52:25Z</cp:lastPrinted>
  <dcterms:created xsi:type="dcterms:W3CDTF">2015-09-21T06:52:28Z</dcterms:created>
  <dcterms:modified xsi:type="dcterms:W3CDTF">2022-02-17T09:52:32Z</dcterms:modified>
</cp:coreProperties>
</file>