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\\sprdr001fsv020.pr.rt.ru\ДУЗ\ЗакрИнф\ДУЗ_ЦК_КЗ_2024\8_Отбор предложений\1839_БГ_СМР по обустройству ИТ сооружений дорожно транспортной сети_Самара\Публикация\"/>
    </mc:Choice>
  </mc:AlternateContent>
  <bookViews>
    <workbookView xWindow="0" yWindow="0" windowWidth="19200" windowHeight="5600" activeTab="1"/>
  </bookViews>
  <sheets>
    <sheet name="сравнение" sheetId="11" r:id="rId1"/>
    <sheet name="НЦ" sheetId="4" r:id="rId2"/>
    <sheet name="скрытый" sheetId="12" r:id="rId3"/>
  </sheets>
  <definedNames>
    <definedName name="_xlnm._FilterDatabase" localSheetId="1">НЦ!$A$11:$L$11</definedName>
  </definedNames>
  <calcPr calcId="162913"/>
</workbook>
</file>

<file path=xl/calcChain.xml><?xml version="1.0" encoding="utf-8"?>
<calcChain xmlns="http://schemas.openxmlformats.org/spreadsheetml/2006/main">
  <c r="G24" i="11" l="1"/>
  <c r="F24" i="11"/>
  <c r="K12" i="4"/>
  <c r="D7" i="4" s="1"/>
  <c r="D14" i="11" s="1"/>
  <c r="D31" i="11" s="1"/>
  <c r="I12" i="4"/>
  <c r="I14" i="4" s="1"/>
  <c r="I16" i="4" s="1"/>
  <c r="D6" i="4"/>
  <c r="C6" i="4"/>
  <c r="B9" i="11" s="1"/>
  <c r="B33" i="11"/>
  <c r="P24" i="11"/>
  <c r="O24" i="11"/>
  <c r="M24" i="11"/>
  <c r="B24" i="11"/>
  <c r="D23" i="11"/>
  <c r="B23" i="11"/>
  <c r="F21" i="11"/>
  <c r="G20" i="11"/>
  <c r="F20" i="11"/>
  <c r="D18" i="11"/>
  <c r="G16" i="11"/>
  <c r="F16" i="11"/>
  <c r="D33" i="11"/>
  <c r="C7" i="4" l="1"/>
  <c r="B14" i="11" s="1"/>
  <c r="C98" i="11" s="1"/>
  <c r="D32" i="11"/>
  <c r="B30" i="11" l="1"/>
  <c r="D30" i="11"/>
  <c r="D34" i="11" s="1"/>
  <c r="D27" i="11" s="1"/>
  <c r="B98" i="11"/>
  <c r="B31" i="11"/>
  <c r="B32" i="11"/>
  <c r="B34" i="11" l="1"/>
  <c r="B27" i="11" s="1"/>
  <c r="E33" i="11" l="1"/>
  <c r="E30" i="11"/>
  <c r="E32" i="11"/>
  <c r="E31" i="11"/>
  <c r="E34" i="11" l="1"/>
</calcChain>
</file>

<file path=xl/sharedStrings.xml><?xml version="1.0" encoding="utf-8"?>
<sst xmlns="http://schemas.openxmlformats.org/spreadsheetml/2006/main" count="103" uniqueCount="78">
  <si>
    <t>Ставка за ускорение оплаты, % годовых</t>
  </si>
  <si>
    <t xml:space="preserve"> устанавливает РТК (см. файл "Параметры для ТУО" в актуальной версии в разделе "Типовые условия оплаты" на странице ДФ)</t>
  </si>
  <si>
    <t>Приложение №2.1</t>
  </si>
  <si>
    <t>Ставка за валютный риск, % годовых</t>
  </si>
  <si>
    <t>«УТВЕРЖДЕНО»</t>
  </si>
  <si>
    <t>Ставка альтернативного привлечения финансирования, % годовых</t>
  </si>
  <si>
    <t xml:space="preserve">Приказом ПАО «Ростелеком» </t>
  </si>
  <si>
    <r>
      <t>Минимальная отсрочка расчета от даты подписания акта, дней (</t>
    </r>
    <r>
      <rPr>
        <u/>
        <sz val="11"/>
        <color theme="1"/>
        <rFont val="Calibri"/>
        <family val="2"/>
        <charset val="204"/>
        <scheme val="minor"/>
      </rPr>
      <t>только для альтернативного предложения</t>
    </r>
    <r>
      <rPr>
        <sz val="11"/>
        <color theme="1"/>
        <rFont val="Calibri"/>
        <family val="2"/>
        <charset val="204"/>
        <scheme val="minor"/>
      </rPr>
      <t>)</t>
    </r>
  </si>
  <si>
    <t>от 26.06.2023 №01/01/3326/22</t>
  </si>
  <si>
    <r>
      <t xml:space="preserve">Отсрочка расчета по ТУО от даты подписания акта </t>
    </r>
    <r>
      <rPr>
        <u/>
        <sz val="11"/>
        <color theme="1"/>
        <rFont val="Calibri"/>
        <family val="2"/>
        <charset val="204"/>
        <scheme val="minor"/>
      </rPr>
      <t>для всех участников</t>
    </r>
    <r>
      <rPr>
        <sz val="11"/>
        <color theme="1"/>
        <rFont val="Calibri"/>
        <family val="2"/>
        <charset val="204"/>
        <scheme val="minor"/>
      </rPr>
      <t>, дней (</t>
    </r>
    <r>
      <rPr>
        <u/>
        <sz val="11"/>
        <color theme="1"/>
        <rFont val="Calibri"/>
        <family val="2"/>
        <charset val="204"/>
        <scheme val="minor"/>
      </rPr>
      <t>для основного предложения</t>
    </r>
    <r>
      <rPr>
        <sz val="11"/>
        <color theme="1"/>
        <rFont val="Calibri"/>
        <family val="2"/>
        <charset val="204"/>
        <scheme val="minor"/>
      </rPr>
      <t>)</t>
    </r>
  </si>
  <si>
    <t xml:space="preserve">устанавливает  РТК (см. Приложения 3, 3.1 и 3.2 в папке "Актуальная редакция" в разделе "Типовые условия оплаты" на странице ДФ) </t>
  </si>
  <si>
    <r>
      <t>Максимальный % аванса (</t>
    </r>
    <r>
      <rPr>
        <u/>
        <sz val="11"/>
        <color theme="1"/>
        <rFont val="Calibri"/>
        <family val="2"/>
        <charset val="204"/>
        <scheme val="minor"/>
      </rPr>
      <t>только для альтернативного предложения</t>
    </r>
    <r>
      <rPr>
        <sz val="11"/>
        <color theme="1"/>
        <rFont val="Calibri"/>
        <family val="2"/>
        <charset val="204"/>
        <scheme val="minor"/>
      </rPr>
      <t>)</t>
    </r>
  </si>
  <si>
    <r>
      <t>Максимальный % промежуточного платежа (</t>
    </r>
    <r>
      <rPr>
        <u/>
        <sz val="11"/>
        <color theme="1"/>
        <rFont val="Calibri"/>
        <family val="2"/>
        <charset val="204"/>
        <scheme val="minor"/>
      </rPr>
      <t>только для альтернативного предложения</t>
    </r>
    <r>
      <rPr>
        <sz val="11"/>
        <color theme="1"/>
        <rFont val="Calibri"/>
        <family val="2"/>
        <charset val="204"/>
        <scheme val="minor"/>
      </rPr>
      <t>)</t>
    </r>
  </si>
  <si>
    <t>Участник является субъектом МСП?</t>
  </si>
  <si>
    <t>нет</t>
  </si>
  <si>
    <t>если закупка не только для субъектов МСП, участник закупки выбирает да/нет из списка</t>
  </si>
  <si>
    <t>Информационно: НМЦ лота № 1, руб. с учетом всех налогов</t>
  </si>
  <si>
    <t>устанавливает РТК в закупочной документации</t>
  </si>
  <si>
    <t>Основное предложение</t>
  </si>
  <si>
    <t>Альтернативное предложение</t>
  </si>
  <si>
    <t>Условия оплаты, предлагаемые Ростелекомом</t>
  </si>
  <si>
    <t>Условия оплаты, предлагаемые участником закупки</t>
  </si>
  <si>
    <t>комментарий</t>
  </si>
  <si>
    <t>проверки</t>
  </si>
  <si>
    <r>
      <t>Цена (</t>
    </r>
    <r>
      <rPr>
        <b/>
        <u val="singleAccounting"/>
        <sz val="11"/>
        <rFont val="Calibri"/>
        <family val="2"/>
        <charset val="204"/>
        <scheme val="minor"/>
      </rPr>
      <t>цена, указываемая в договоре</t>
    </r>
    <r>
      <rPr>
        <b/>
        <sz val="11"/>
        <rFont val="Calibri"/>
        <family val="2"/>
        <charset val="204"/>
        <scheme val="minor"/>
      </rPr>
      <t>)</t>
    </r>
  </si>
  <si>
    <t>вводит участник/заполняетсяавтоматически</t>
  </si>
  <si>
    <t>вводит участник</t>
  </si>
  <si>
    <t>% аванса</t>
  </si>
  <si>
    <t xml:space="preserve">вводит РТК (см. Приложения 3, 3.1 и 3.2 в папке "Актуальная редакция" в разделе "Типовые условия оплаты" на странице ДФ) </t>
  </si>
  <si>
    <t>не более максимального % аванса</t>
  </si>
  <si>
    <t>Отсрочка уплаты аванса от даты формирования/подписания заказа, дней</t>
  </si>
  <si>
    <t>Максимальный срок поставки с даты формирования/подписания заказа, дней (не меняется)</t>
  </si>
  <si>
    <t>формула</t>
  </si>
  <si>
    <t>не изменять</t>
  </si>
  <si>
    <t>% промежуточного платежа (если он предусмотрен)</t>
  </si>
  <si>
    <t>Отсрочка промежуточного платежа от даты формирования/подписания заказа, дней</t>
  </si>
  <si>
    <t>% расчета</t>
  </si>
  <si>
    <r>
      <t>Отсрочка расчета от даты подписания акта, дней</t>
    </r>
    <r>
      <rPr>
        <b/>
        <sz val="11"/>
        <color rgb="FFFF0000"/>
        <rFont val="Calibri"/>
        <family val="2"/>
        <charset val="204"/>
        <scheme val="minor"/>
      </rPr>
      <t>*</t>
    </r>
  </si>
  <si>
    <t>(ЕСЛИ(D21&lt;B4;"исправить!!!";"ОК"))</t>
  </si>
  <si>
    <t>Дата фиксации курса пересчета у.е. в рубли (если применимо)</t>
  </si>
  <si>
    <t>дата формирования/подписания заказа</t>
  </si>
  <si>
    <t>вводит участник, НЕ ИЗМЕНЯТЬ, если в договоре нет валютной оговорки</t>
  </si>
  <si>
    <t>Приведенная цена с учетом конкретных условий оплаты (РПЦ)</t>
  </si>
  <si>
    <t>Влияние альтернативных условий оплаты на ПЦ (увеличение ПЦ альтернативного предложения по сравнению с ПЦ основного предложения увеличения ПЦ-А по сравнению с ПЦ-О из-за улучшения условий оплаты для контрагента)</t>
  </si>
  <si>
    <t>Увеличение ПЦ-А за счет изменения % и/или изменения срока оплаты аванса</t>
  </si>
  <si>
    <t>Увеличение ПЦ-А за счет изменения % и/или изменения срока оплаты промежуточного платежа</t>
  </si>
  <si>
    <t>Увеличение ПЦ-А за счет изменения % и/или изменения срока оплаты расчета</t>
  </si>
  <si>
    <t>Увеличение ПЦ-А за счет увеличения валютного риска</t>
  </si>
  <si>
    <t>Совокупное увеличение ПЦ-А</t>
  </si>
  <si>
    <t>* - если закупка только у субъектов МСП, то срок расчета условно принимается равным 9 календарным дням, а не 7 рабочим</t>
  </si>
  <si>
    <t>ДАННЫЕ В ЯЧЕЙКАХ В1-В9, В14, В16, В18, В20, В21, В24 и D14, D16, D18, D20, D21, D24 ПРИВЕДЕНЫ В КАЧЕСТВЕ ПРИМЕРА</t>
  </si>
  <si>
    <t>Наименование предприятия участника:</t>
  </si>
  <si>
    <t>Контактный телефон</t>
  </si>
  <si>
    <t>email:</t>
  </si>
  <si>
    <t>Альтернадивное предложение</t>
  </si>
  <si>
    <t>заполнить ячейки с голубой заливкой</t>
  </si>
  <si>
    <t>Форма ТКП для заполнения участником закупки (пример)</t>
  </si>
  <si>
    <t xml:space="preserve"> Предложение участника на типовых условиях оплаты, предлагаемых Ростелекомом</t>
  </si>
  <si>
    <t>Альтернативное предложение на  условиях оплаты, предложенных участником</t>
  </si>
  <si>
    <t>№ 
п.п.</t>
  </si>
  <si>
    <t>Единица измерения</t>
  </si>
  <si>
    <t>Объемы, шт.</t>
  </si>
  <si>
    <t>Процент скидки от НМЦ, %</t>
  </si>
  <si>
    <t>Процент скидки от НМЦ, % (альтернативное предложение)</t>
  </si>
  <si>
    <t>ТКП</t>
  </si>
  <si>
    <t>НМЦ</t>
  </si>
  <si>
    <t>варианты для "закупка только для субъектов МСП"</t>
  </si>
  <si>
    <t>да</t>
  </si>
  <si>
    <t>варианты фиксации курса валюты к рублю для выбора</t>
  </si>
  <si>
    <t>дата оплаты</t>
  </si>
  <si>
    <t>НМЦ лота №1, РУБ, с учетом всех налогов:</t>
  </si>
  <si>
    <t>Сумма договора с учетом снижения, РУБ, с учетом всех налогов:</t>
  </si>
  <si>
    <t>Наименование работ</t>
  </si>
  <si>
    <t>НМЦ работ, РУБ, с учетом всех налогов</t>
  </si>
  <si>
    <t>Усл. ед.</t>
  </si>
  <si>
    <t>Цена работ, работ, с учетом всех налогов</t>
  </si>
  <si>
    <t>Цена работ, руб, с учетом всех налогов (альтернативное предложение)</t>
  </si>
  <si>
    <t>выполнение работ по объекту «Устройство инженерно-технических систем обеспечения безопасности дорожного движения и дорожных сооружений. Модернизация системы мониторинга инженерных конструкций мостового перехода «Кировский» через реку Самару в г.о. Самара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</si>
</sst>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* #,##0.00\ _₽_-;\-* #,##0.00\ _₽_-;_-* &quot;-&quot;??\ _₽_-;_-@_-"/>
    <numFmt numFmtId="165" formatCode="_-* #,##0.00_р_._-;\-* #,##0.00_р_._-;_-* &quot;-&quot;??_р_._-;_-@_-"/>
    <numFmt numFmtId="166" formatCode="[$$-409]#,##0"/>
    <numFmt numFmtId="167" formatCode="_-* #,##0.0000\ _₽_-;\-* #,##0.0000\ _₽_-;_-* &quot;-&quot;??\ _₽_-;_-@_-"/>
    <numFmt numFmtId="168" formatCode="0.0%"/>
    <numFmt numFmtId="169" formatCode="#,###,###,##0.00;[Red]\(#,###,###,##0.00\)"/>
    <numFmt numFmtId="170" formatCode="_-* #,##0.00\ _₽_-;\-* #,##0.00\ _₽_-;_-* &quot;-&quot;\ _₽_-;_-@_-"/>
  </numFmts>
  <fonts count="2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Helv"/>
      <family val="2"/>
    </font>
    <font>
      <sz val="10"/>
      <color theme="1"/>
      <name val="Arial"/>
      <family val="2"/>
      <charset val="177"/>
    </font>
    <font>
      <sz val="10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i/>
      <sz val="10"/>
      <color theme="1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3"/>
      <color theme="1"/>
      <name val="Arial"/>
      <family val="2"/>
      <charset val="204"/>
    </font>
    <font>
      <b/>
      <sz val="16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4"/>
      <color rgb="FFFF000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  <font>
      <b/>
      <u val="singleAccounting"/>
      <sz val="11"/>
      <name val="Calibri"/>
      <family val="2"/>
      <charset val="204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ACE43C"/>
        <bgColor indexed="64"/>
      </patternFill>
    </fill>
    <fill>
      <patternFill patternType="solid">
        <fgColor rgb="FF29C7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">
    <xf numFmtId="0" fontId="0" fillId="0" borderId="0"/>
    <xf numFmtId="0" fontId="6" fillId="0" borderId="0"/>
    <xf numFmtId="0" fontId="5" fillId="0" borderId="0"/>
    <xf numFmtId="166" fontId="4" fillId="2" borderId="0" applyFill="0"/>
    <xf numFmtId="0" fontId="4" fillId="0" borderId="1" applyNumberFormat="0" applyFill="0" applyProtection="0">
      <alignment horizontal="center" vertical="center" wrapText="1"/>
    </xf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 applyNumberFormat="0" applyFill="0" applyBorder="0" applyAlignment="0" applyProtection="0"/>
  </cellStyleXfs>
  <cellXfs count="93">
    <xf numFmtId="0" fontId="0" fillId="0" borderId="0" xfId="0"/>
    <xf numFmtId="0" fontId="0" fillId="6" borderId="2" xfId="0" applyFill="1" applyBorder="1" applyAlignment="1" applyProtection="1">
      <alignment horizontal="center" vertical="center"/>
      <protection locked="0"/>
    </xf>
    <xf numFmtId="9" fontId="0" fillId="6" borderId="2" xfId="15" applyFont="1" applyFill="1" applyBorder="1" applyAlignment="1" applyProtection="1">
      <alignment horizontal="right" vertical="center"/>
      <protection locked="0"/>
    </xf>
    <xf numFmtId="0" fontId="0" fillId="6" borderId="2" xfId="0" applyFill="1" applyBorder="1" applyAlignment="1" applyProtection="1">
      <alignment horizontal="right" vertical="center"/>
      <protection locked="0"/>
    </xf>
    <xf numFmtId="1" fontId="0" fillId="6" borderId="2" xfId="15" applyNumberFormat="1" applyFont="1" applyFill="1" applyBorder="1" applyAlignment="1" applyProtection="1">
      <alignment horizontal="right" vertical="center"/>
      <protection locked="0"/>
    </xf>
    <xf numFmtId="0" fontId="16" fillId="9" borderId="0" xfId="0" applyFont="1" applyFill="1" applyAlignment="1">
      <alignment horizontal="center"/>
    </xf>
    <xf numFmtId="0" fontId="11" fillId="0" borderId="0" xfId="0" applyFont="1"/>
    <xf numFmtId="0" fontId="16" fillId="10" borderId="0" xfId="0" applyFont="1" applyFill="1" applyAlignment="1">
      <alignment horizontal="center"/>
    </xf>
    <xf numFmtId="164" fontId="17" fillId="4" borderId="2" xfId="0" applyNumberFormat="1" applyFont="1" applyFill="1" applyBorder="1" applyAlignment="1">
      <alignment horizontal="center"/>
    </xf>
    <xf numFmtId="9" fontId="0" fillId="8" borderId="2" xfId="15" applyFont="1" applyFill="1" applyBorder="1"/>
    <xf numFmtId="0" fontId="0" fillId="8" borderId="2" xfId="0" applyFill="1" applyBorder="1"/>
    <xf numFmtId="164" fontId="17" fillId="4" borderId="2" xfId="0" applyNumberFormat="1" applyFont="1" applyFill="1" applyBorder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9" borderId="0" xfId="0" applyFill="1"/>
    <xf numFmtId="0" fontId="0" fillId="13" borderId="0" xfId="0" applyFill="1"/>
    <xf numFmtId="164" fontId="14" fillId="4" borderId="2" xfId="0" applyNumberFormat="1" applyFont="1" applyFill="1" applyBorder="1" applyAlignment="1">
      <alignment wrapText="1"/>
    </xf>
    <xf numFmtId="167" fontId="14" fillId="4" borderId="2" xfId="0" applyNumberFormat="1" applyFont="1" applyFill="1" applyBorder="1" applyAlignment="1">
      <alignment wrapText="1"/>
    </xf>
    <xf numFmtId="0" fontId="23" fillId="0" borderId="0" xfId="0" applyFont="1"/>
    <xf numFmtId="0" fontId="19" fillId="0" borderId="0" xfId="0" applyFont="1"/>
    <xf numFmtId="0" fontId="8" fillId="0" borderId="0" xfId="0" applyFont="1"/>
    <xf numFmtId="0" fontId="13" fillId="0" borderId="0" xfId="0" applyFont="1"/>
    <xf numFmtId="0" fontId="12" fillId="4" borderId="2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center" vertical="center" wrapText="1"/>
    </xf>
    <xf numFmtId="4" fontId="7" fillId="3" borderId="2" xfId="0" applyNumberFormat="1" applyFont="1" applyFill="1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10" fillId="7" borderId="0" xfId="0" applyFont="1" applyFill="1" applyAlignment="1">
      <alignment horizontal="left" vertical="top"/>
    </xf>
    <xf numFmtId="0" fontId="11" fillId="7" borderId="0" xfId="0" applyFont="1" applyFill="1"/>
    <xf numFmtId="0" fontId="11" fillId="7" borderId="0" xfId="0" applyFont="1" applyFill="1" applyAlignment="1">
      <alignment horizontal="center" vertical="center"/>
    </xf>
    <xf numFmtId="164" fontId="0" fillId="7" borderId="0" xfId="0" applyNumberFormat="1" applyFill="1" applyAlignment="1">
      <alignment horizontal="center" vertical="center"/>
    </xf>
    <xf numFmtId="0" fontId="0" fillId="7" borderId="0" xfId="0" applyFill="1"/>
    <xf numFmtId="0" fontId="10" fillId="7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0" fillId="8" borderId="0" xfId="0" applyFill="1" applyAlignment="1">
      <alignment horizontal="left" vertical="center"/>
    </xf>
    <xf numFmtId="9" fontId="15" fillId="0" borderId="0" xfId="0" applyNumberFormat="1" applyFont="1" applyAlignment="1">
      <alignment horizontal="center"/>
    </xf>
    <xf numFmtId="0" fontId="15" fillId="0" borderId="2" xfId="0" applyFont="1" applyBorder="1" applyAlignment="1">
      <alignment horizontal="center"/>
    </xf>
    <xf numFmtId="9" fontId="15" fillId="0" borderId="2" xfId="0" applyNumberFormat="1" applyFont="1" applyBorder="1" applyAlignment="1">
      <alignment horizontal="left"/>
    </xf>
    <xf numFmtId="0" fontId="0" fillId="0" borderId="2" xfId="0" applyBorder="1"/>
    <xf numFmtId="0" fontId="15" fillId="0" borderId="2" xfId="0" applyFont="1" applyBorder="1"/>
    <xf numFmtId="0" fontId="22" fillId="0" borderId="0" xfId="0" applyFont="1"/>
    <xf numFmtId="0" fontId="15" fillId="0" borderId="2" xfId="0" applyFont="1" applyBorder="1" applyAlignment="1">
      <alignment horizontal="left"/>
    </xf>
    <xf numFmtId="0" fontId="18" fillId="8" borderId="2" xfId="0" applyFont="1" applyFill="1" applyBorder="1" applyAlignment="1">
      <alignment horizontal="center"/>
    </xf>
    <xf numFmtId="9" fontId="0" fillId="0" borderId="2" xfId="0" applyNumberFormat="1" applyBorder="1"/>
    <xf numFmtId="0" fontId="15" fillId="11" borderId="2" xfId="0" applyFont="1" applyFill="1" applyBorder="1"/>
    <xf numFmtId="169" fontId="15" fillId="11" borderId="2" xfId="0" applyNumberFormat="1" applyFont="1" applyFill="1" applyBorder="1"/>
    <xf numFmtId="0" fontId="21" fillId="0" borderId="2" xfId="0" applyFont="1" applyBorder="1"/>
    <xf numFmtId="169" fontId="0" fillId="0" borderId="2" xfId="0" applyNumberFormat="1" applyBorder="1"/>
    <xf numFmtId="0" fontId="0" fillId="0" borderId="2" xfId="0" applyBorder="1" applyAlignment="1">
      <alignment wrapText="1"/>
    </xf>
    <xf numFmtId="169" fontId="15" fillId="0" borderId="2" xfId="0" applyNumberFormat="1" applyFont="1" applyBorder="1"/>
    <xf numFmtId="0" fontId="15" fillId="0" borderId="0" xfId="0" applyFont="1" applyAlignment="1">
      <alignment horizontal="left"/>
    </xf>
    <xf numFmtId="0" fontId="21" fillId="0" borderId="0" xfId="0" applyFont="1"/>
    <xf numFmtId="0" fontId="15" fillId="4" borderId="0" xfId="0" applyFont="1" applyFill="1" applyAlignment="1">
      <alignment horizontal="left"/>
    </xf>
    <xf numFmtId="0" fontId="0" fillId="0" borderId="0" xfId="0" applyAlignment="1">
      <alignment horizontal="center"/>
    </xf>
    <xf numFmtId="169" fontId="0" fillId="11" borderId="0" xfId="0" applyNumberFormat="1" applyFill="1"/>
    <xf numFmtId="169" fontId="0" fillId="12" borderId="0" xfId="0" applyNumberFormat="1" applyFill="1"/>
    <xf numFmtId="9" fontId="0" fillId="6" borderId="2" xfId="15" applyFont="1" applyFill="1" applyBorder="1" applyAlignment="1">
      <alignment horizontal="left" vertical="center"/>
    </xf>
    <xf numFmtId="0" fontId="0" fillId="6" borderId="2" xfId="0" applyFill="1" applyBorder="1" applyAlignment="1">
      <alignment horizontal="left" vertical="center"/>
    </xf>
    <xf numFmtId="169" fontId="15" fillId="11" borderId="2" xfId="0" applyNumberFormat="1" applyFont="1" applyFill="1" applyBorder="1" applyAlignment="1">
      <alignment horizontal="right"/>
    </xf>
    <xf numFmtId="9" fontId="0" fillId="6" borderId="0" xfId="15" applyFont="1" applyFill="1" applyAlignment="1">
      <alignment horizontal="left" vertical="center"/>
    </xf>
    <xf numFmtId="0" fontId="0" fillId="0" borderId="5" xfId="0" applyBorder="1" applyAlignment="1">
      <alignment vertical="center"/>
    </xf>
    <xf numFmtId="168" fontId="0" fillId="0" borderId="5" xfId="0" applyNumberFormat="1" applyBorder="1" applyAlignment="1">
      <alignment vertical="center"/>
    </xf>
    <xf numFmtId="0" fontId="24" fillId="8" borderId="0" xfId="16" applyFill="1"/>
    <xf numFmtId="0" fontId="15" fillId="4" borderId="0" xfId="0" applyFont="1" applyFill="1"/>
    <xf numFmtId="0" fontId="0" fillId="0" borderId="5" xfId="0" applyBorder="1" applyAlignment="1">
      <alignment horizontal="left" vertical="center"/>
    </xf>
    <xf numFmtId="10" fontId="0" fillId="0" borderId="2" xfId="15" applyNumberFormat="1" applyFont="1" applyBorder="1"/>
    <xf numFmtId="10" fontId="15" fillId="0" borderId="2" xfId="15" applyNumberFormat="1" applyFont="1" applyBorder="1"/>
    <xf numFmtId="0" fontId="0" fillId="8" borderId="0" xfId="0" applyFill="1"/>
    <xf numFmtId="170" fontId="18" fillId="8" borderId="0" xfId="0" applyNumberFormat="1" applyFont="1" applyFill="1" applyAlignment="1">
      <alignment horizontal="center"/>
    </xf>
    <xf numFmtId="0" fontId="15" fillId="11" borderId="0" xfId="0" applyFont="1" applyFill="1"/>
    <xf numFmtId="0" fontId="15" fillId="11" borderId="0" xfId="0" applyFont="1" applyFill="1" applyAlignment="1">
      <alignment horizontal="left"/>
    </xf>
    <xf numFmtId="0" fontId="15" fillId="0" borderId="0" xfId="0" applyFont="1" applyAlignment="1">
      <alignment horizontal="right" vertical="center"/>
    </xf>
    <xf numFmtId="0" fontId="24" fillId="0" borderId="0" xfId="16"/>
    <xf numFmtId="0" fontId="0" fillId="0" borderId="6" xfId="0" applyBorder="1" applyAlignment="1">
      <alignment vertical="center"/>
    </xf>
    <xf numFmtId="168" fontId="0" fillId="0" borderId="6" xfId="0" applyNumberFormat="1" applyBorder="1" applyAlignment="1">
      <alignment vertical="center"/>
    </xf>
    <xf numFmtId="0" fontId="0" fillId="8" borderId="6" xfId="0" applyFill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vertical="center" wrapText="1"/>
    </xf>
    <xf numFmtId="9" fontId="20" fillId="6" borderId="6" xfId="0" applyNumberFormat="1" applyFont="1" applyFill="1" applyBorder="1" applyAlignment="1" applyProtection="1">
      <alignment horizontal="center" vertical="center"/>
      <protection locked="0"/>
    </xf>
    <xf numFmtId="4" fontId="0" fillId="0" borderId="6" xfId="0" applyNumberFormat="1" applyBorder="1" applyAlignment="1">
      <alignment vertical="center"/>
    </xf>
    <xf numFmtId="0" fontId="12" fillId="4" borderId="7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17" fillId="4" borderId="3" xfId="0" applyFont="1" applyFill="1" applyBorder="1" applyAlignment="1">
      <alignment horizontal="center"/>
    </xf>
    <xf numFmtId="0" fontId="17" fillId="4" borderId="6" xfId="0" applyFont="1" applyFill="1" applyBorder="1" applyAlignment="1">
      <alignment horizontal="center"/>
    </xf>
    <xf numFmtId="0" fontId="17" fillId="4" borderId="4" xfId="0" applyFont="1" applyFill="1" applyBorder="1" applyAlignment="1">
      <alignment horizontal="center"/>
    </xf>
    <xf numFmtId="9" fontId="15" fillId="13" borderId="3" xfId="0" applyNumberFormat="1" applyFont="1" applyFill="1" applyBorder="1" applyAlignment="1">
      <alignment horizontal="center" vertical="center" wrapText="1"/>
    </xf>
    <xf numFmtId="9" fontId="15" fillId="13" borderId="4" xfId="0" applyNumberFormat="1" applyFont="1" applyFill="1" applyBorder="1" applyAlignment="1">
      <alignment horizontal="center" vertical="center" wrapText="1"/>
    </xf>
    <xf numFmtId="9" fontId="15" fillId="9" borderId="3" xfId="0" applyNumberFormat="1" applyFont="1" applyFill="1" applyBorder="1" applyAlignment="1">
      <alignment horizontal="center" vertical="center" wrapText="1"/>
    </xf>
    <xf numFmtId="9" fontId="15" fillId="9" borderId="4" xfId="0" applyNumberFormat="1" applyFont="1" applyFill="1" applyBorder="1" applyAlignment="1">
      <alignment horizontal="center" vertical="center" wrapText="1"/>
    </xf>
  </cellXfs>
  <cellStyles count="17">
    <cellStyle name="Normal 3" xfId="1"/>
    <cellStyle name="Normal_DSL BoM CenterTelecom HF5 rev.1.2 EZ" xfId="2"/>
    <cellStyle name="USD" xfId="3"/>
    <cellStyle name="xx_data" xfId="4"/>
    <cellStyle name="Гиперссылка" xfId="16" builtinId="8"/>
    <cellStyle name="Обычный" xfId="0" builtinId="0"/>
    <cellStyle name="Обычный 2" xfId="5"/>
    <cellStyle name="Обычный 2 10" xfId="6"/>
    <cellStyle name="Обычный 2 3" xfId="7"/>
    <cellStyle name="Обычный 3" xfId="8"/>
    <cellStyle name="Обычный 3 2" xfId="9"/>
    <cellStyle name="Обычный 3 3" xfId="10"/>
    <cellStyle name="Обычный 6" xfId="11"/>
    <cellStyle name="Процентный" xfId="15" builtinId="5"/>
    <cellStyle name="Процентный 2" xfId="12"/>
    <cellStyle name="Процентный 3" xfId="13"/>
    <cellStyle name="Финансовый 2" xfId="14"/>
  </cellStyles>
  <dxfs count="3">
    <dxf>
      <font>
        <b/>
        <i val="0"/>
        <color rgb="FF009900"/>
      </font>
    </dxf>
    <dxf>
      <font>
        <b/>
        <i val="0"/>
        <color rgb="FF4C8455"/>
      </font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ork.rt.ru/sites/df.rt.ru/_layouts/15/start.aspx" TargetMode="External"/><Relationship Id="rId13" Type="http://schemas.openxmlformats.org/officeDocument/2006/relationships/hyperlink" Target="https://work.rt.ru/sites/df.rt.ru/_layouts/15/start.aspx" TargetMode="External"/><Relationship Id="rId3" Type="http://schemas.openxmlformats.org/officeDocument/2006/relationships/hyperlink" Target="https://work.rt.ru/sites/df.rt.ru/_layouts/15/start.aspx" TargetMode="External"/><Relationship Id="rId7" Type="http://schemas.openxmlformats.org/officeDocument/2006/relationships/hyperlink" Target="https://work.rt.ru/sites/df.rt.ru/_layouts/15/start.aspx" TargetMode="External"/><Relationship Id="rId12" Type="http://schemas.openxmlformats.org/officeDocument/2006/relationships/hyperlink" Target="https://work.rt.ru/sites/df.rt.ru/_layouts/15/start.aspx" TargetMode="External"/><Relationship Id="rId2" Type="http://schemas.openxmlformats.org/officeDocument/2006/relationships/hyperlink" Target="https://work.rt.ru/sites/df.rt.ru/_layouts/15/start.aspx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ork.rt.ru/sites/df.rt.ru/_layouts/15/start.aspx" TargetMode="External"/><Relationship Id="rId6" Type="http://schemas.openxmlformats.org/officeDocument/2006/relationships/hyperlink" Target="https://work.rt.ru/sites/df.rt.ru/_layouts/15/start.aspx" TargetMode="External"/><Relationship Id="rId11" Type="http://schemas.openxmlformats.org/officeDocument/2006/relationships/hyperlink" Target="https://work.rt.ru/sites/df.rt.ru/_layouts/15/start.aspx" TargetMode="External"/><Relationship Id="rId5" Type="http://schemas.openxmlformats.org/officeDocument/2006/relationships/hyperlink" Target="https://work.rt.ru/sites/df.rt.ru/_layouts/15/start.aspx" TargetMode="External"/><Relationship Id="rId15" Type="http://schemas.openxmlformats.org/officeDocument/2006/relationships/hyperlink" Target="https://work.rt.ru/sites/df.rt.ru/_layouts/15/start.aspx" TargetMode="External"/><Relationship Id="rId10" Type="http://schemas.openxmlformats.org/officeDocument/2006/relationships/hyperlink" Target="https://work.rt.ru/sites/df.rt.ru/_layouts/15/start.aspx" TargetMode="External"/><Relationship Id="rId4" Type="http://schemas.openxmlformats.org/officeDocument/2006/relationships/hyperlink" Target="https://work.rt.ru/sites/df.rt.ru/_layouts/15/start.aspx" TargetMode="External"/><Relationship Id="rId9" Type="http://schemas.openxmlformats.org/officeDocument/2006/relationships/hyperlink" Target="https://work.rt.ru/sites/df.rt.ru/_layouts/15/start.aspx" TargetMode="External"/><Relationship Id="rId14" Type="http://schemas.openxmlformats.org/officeDocument/2006/relationships/hyperlink" Target="https://work.rt.ru/sites/df.rt.ru/_layouts/15/start.asp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8"/>
  <sheetViews>
    <sheetView zoomScale="76" zoomScaleNormal="76" workbookViewId="0">
      <pane xSplit="3" ySplit="13" topLeftCell="D14" activePane="bottomRight" state="frozen"/>
      <selection pane="topRight" activeCell="D1" sqref="D1"/>
      <selection pane="bottomLeft" activeCell="A8" sqref="A8"/>
      <selection pane="bottomRight" activeCell="D17" sqref="D17"/>
    </sheetView>
  </sheetViews>
  <sheetFormatPr defaultColWidth="8.81640625" defaultRowHeight="14.5" x14ac:dyDescent="0.35"/>
  <cols>
    <col min="1" max="1" width="87.1796875" customWidth="1"/>
    <col min="2" max="2" width="41" customWidth="1"/>
    <col min="3" max="3" width="18.453125" customWidth="1"/>
    <col min="4" max="4" width="47.7265625" customWidth="1"/>
    <col min="5" max="5" width="33" customWidth="1"/>
    <col min="6" max="6" width="32.453125" customWidth="1"/>
    <col min="7" max="7" width="12.54296875" customWidth="1"/>
  </cols>
  <sheetData>
    <row r="1" spans="1:16" s="37" customFormat="1" x14ac:dyDescent="0.35">
      <c r="A1" s="64" t="s">
        <v>0</v>
      </c>
      <c r="B1" s="65">
        <v>0.23</v>
      </c>
      <c r="C1" s="66" t="s">
        <v>1</v>
      </c>
      <c r="D1" s="66" t="s">
        <v>1</v>
      </c>
      <c r="E1" s="76"/>
      <c r="F1" s="68"/>
      <c r="G1" s="75" t="s">
        <v>2</v>
      </c>
    </row>
    <row r="2" spans="1:16" s="37" customFormat="1" x14ac:dyDescent="0.35">
      <c r="A2" s="77" t="s">
        <v>3</v>
      </c>
      <c r="B2" s="78">
        <v>0.16</v>
      </c>
      <c r="C2" s="66" t="s">
        <v>1</v>
      </c>
      <c r="D2" s="79"/>
      <c r="F2" s="80"/>
      <c r="G2" s="75" t="s">
        <v>4</v>
      </c>
    </row>
    <row r="3" spans="1:16" s="37" customFormat="1" x14ac:dyDescent="0.35">
      <c r="A3" s="77" t="s">
        <v>5</v>
      </c>
      <c r="B3" s="78">
        <v>0.20499999999999999</v>
      </c>
      <c r="C3" s="66" t="s">
        <v>1</v>
      </c>
      <c r="D3" s="79"/>
      <c r="F3" s="80"/>
      <c r="G3" s="75" t="s">
        <v>6</v>
      </c>
    </row>
    <row r="4" spans="1:16" s="37" customFormat="1" ht="29" x14ac:dyDescent="0.35">
      <c r="A4" s="81" t="s">
        <v>7</v>
      </c>
      <c r="B4" s="77">
        <v>10</v>
      </c>
      <c r="C4" s="66" t="s">
        <v>1</v>
      </c>
      <c r="D4" s="79"/>
      <c r="E4" s="76"/>
      <c r="F4" s="80"/>
      <c r="G4" s="75" t="s">
        <v>8</v>
      </c>
    </row>
    <row r="5" spans="1:16" s="37" customFormat="1" ht="29" x14ac:dyDescent="0.35">
      <c r="A5" s="81" t="s">
        <v>9</v>
      </c>
      <c r="B5" s="77">
        <v>45</v>
      </c>
      <c r="C5" s="66" t="s">
        <v>10</v>
      </c>
      <c r="D5" s="79"/>
      <c r="E5" s="76"/>
      <c r="F5" s="80"/>
    </row>
    <row r="6" spans="1:16" s="37" customFormat="1" x14ac:dyDescent="0.35">
      <c r="A6" s="77" t="s">
        <v>11</v>
      </c>
      <c r="B6" s="78">
        <v>0.3</v>
      </c>
      <c r="C6" s="66" t="s">
        <v>1</v>
      </c>
      <c r="D6" s="79"/>
      <c r="E6" s="76"/>
      <c r="F6" s="80"/>
    </row>
    <row r="7" spans="1:16" s="37" customFormat="1" x14ac:dyDescent="0.35">
      <c r="A7" s="77" t="s">
        <v>12</v>
      </c>
      <c r="B7" s="78">
        <v>0.2</v>
      </c>
      <c r="C7" s="66" t="s">
        <v>1</v>
      </c>
      <c r="D7" s="79"/>
      <c r="E7" s="76"/>
      <c r="F7" s="80"/>
    </row>
    <row r="8" spans="1:16" s="37" customFormat="1" ht="21" x14ac:dyDescent="0.35">
      <c r="A8" s="77" t="s">
        <v>13</v>
      </c>
      <c r="B8" s="82" t="s">
        <v>67</v>
      </c>
      <c r="C8" s="63" t="s">
        <v>15</v>
      </c>
      <c r="D8" s="63"/>
      <c r="E8" s="63"/>
      <c r="F8" s="38"/>
    </row>
    <row r="9" spans="1:16" x14ac:dyDescent="0.35">
      <c r="A9" s="77" t="s">
        <v>16</v>
      </c>
      <c r="B9" s="83">
        <f>НЦ!C6</f>
        <v>31950880</v>
      </c>
      <c r="C9" s="71" t="s">
        <v>17</v>
      </c>
      <c r="D9" s="72"/>
    </row>
    <row r="10" spans="1:16" x14ac:dyDescent="0.35">
      <c r="A10" s="37"/>
    </row>
    <row r="11" spans="1:16" ht="18.649999999999999" customHeight="1" x14ac:dyDescent="0.35">
      <c r="B11" s="5" t="s">
        <v>18</v>
      </c>
      <c r="C11" s="6"/>
      <c r="D11" s="7" t="s">
        <v>19</v>
      </c>
    </row>
    <row r="12" spans="1:16" ht="19.149999999999999" hidden="1" customHeight="1" x14ac:dyDescent="0.35">
      <c r="B12" s="39"/>
    </row>
    <row r="13" spans="1:16" ht="19.149999999999999" customHeight="1" x14ac:dyDescent="0.35">
      <c r="A13" s="40"/>
      <c r="B13" s="41" t="s">
        <v>20</v>
      </c>
      <c r="C13" s="42"/>
      <c r="D13" s="41" t="s">
        <v>21</v>
      </c>
      <c r="E13" s="42"/>
      <c r="F13" s="40" t="s">
        <v>22</v>
      </c>
      <c r="G13" s="43" t="s">
        <v>23</v>
      </c>
    </row>
    <row r="14" spans="1:16" ht="16" x14ac:dyDescent="0.5">
      <c r="A14" s="11" t="s">
        <v>24</v>
      </c>
      <c r="B14" s="8">
        <f>НЦ!C7</f>
        <v>31950880</v>
      </c>
      <c r="C14" s="60" t="s">
        <v>25</v>
      </c>
      <c r="D14" s="8">
        <f>НЦ!D7</f>
        <v>31950880</v>
      </c>
      <c r="E14" s="60" t="s">
        <v>26</v>
      </c>
      <c r="F14" s="42"/>
      <c r="G14" s="42"/>
      <c r="I14" s="44"/>
      <c r="J14" s="44"/>
      <c r="K14" s="44"/>
      <c r="L14" s="44"/>
      <c r="M14" s="44"/>
      <c r="N14" s="44"/>
      <c r="O14" s="44"/>
      <c r="P14" s="44"/>
    </row>
    <row r="15" spans="1:16" x14ac:dyDescent="0.35">
      <c r="A15" s="42"/>
      <c r="B15" s="45"/>
      <c r="C15" s="42"/>
      <c r="D15" s="42"/>
      <c r="E15" s="42"/>
      <c r="F15" s="42"/>
      <c r="G15" s="42"/>
      <c r="I15" s="44"/>
      <c r="J15" s="44"/>
      <c r="K15" s="44"/>
      <c r="L15" s="44"/>
      <c r="M15" s="44"/>
      <c r="N15" s="44"/>
      <c r="O15" s="44"/>
      <c r="P15" s="44"/>
    </row>
    <row r="16" spans="1:16" x14ac:dyDescent="0.35">
      <c r="A16" s="42" t="s">
        <v>27</v>
      </c>
      <c r="B16" s="9">
        <v>0.2</v>
      </c>
      <c r="C16" s="66" t="s">
        <v>28</v>
      </c>
      <c r="D16" s="2">
        <v>0</v>
      </c>
      <c r="E16" s="60" t="s">
        <v>26</v>
      </c>
      <c r="F16" s="42" t="str">
        <f>CONCATENATE("не более ",B6*100,"%")</f>
        <v>не более 30%</v>
      </c>
      <c r="G16" s="46" t="str">
        <f>IF(D16&gt;B6,"исправить!!!","ОК")</f>
        <v>ОК</v>
      </c>
      <c r="I16" s="44" t="s">
        <v>29</v>
      </c>
      <c r="J16" s="44"/>
      <c r="K16" s="44"/>
      <c r="L16" s="44"/>
      <c r="M16" s="44"/>
      <c r="N16" s="44"/>
      <c r="O16" s="44"/>
      <c r="P16" s="44"/>
    </row>
    <row r="17" spans="1:27" x14ac:dyDescent="0.35">
      <c r="A17" s="42" t="s">
        <v>30</v>
      </c>
      <c r="B17" s="10">
        <v>20</v>
      </c>
      <c r="C17" s="66" t="s">
        <v>28</v>
      </c>
      <c r="D17" s="3">
        <v>0</v>
      </c>
      <c r="E17" s="60" t="s">
        <v>26</v>
      </c>
      <c r="F17" s="42"/>
      <c r="G17" s="42"/>
      <c r="I17" s="44"/>
      <c r="J17" s="44"/>
      <c r="K17" s="44"/>
      <c r="L17" s="44"/>
      <c r="M17" s="44"/>
      <c r="N17" s="44"/>
      <c r="O17" s="44"/>
      <c r="P17" s="44"/>
    </row>
    <row r="18" spans="1:27" x14ac:dyDescent="0.35">
      <c r="A18" s="42" t="s">
        <v>31</v>
      </c>
      <c r="B18" s="10">
        <v>120</v>
      </c>
      <c r="C18" s="66" t="s">
        <v>28</v>
      </c>
      <c r="D18" s="42">
        <f>B18</f>
        <v>120</v>
      </c>
      <c r="E18" s="42" t="s">
        <v>32</v>
      </c>
      <c r="F18" s="42" t="s">
        <v>33</v>
      </c>
      <c r="G18" s="42"/>
      <c r="I18" s="44"/>
      <c r="J18" s="44"/>
      <c r="K18" s="44"/>
      <c r="L18" s="44"/>
      <c r="M18" s="44"/>
      <c r="N18" s="44"/>
      <c r="O18" s="44"/>
      <c r="P18" s="44"/>
    </row>
    <row r="19" spans="1:27" ht="15" customHeight="1" x14ac:dyDescent="0.35">
      <c r="A19" s="42"/>
      <c r="B19" s="42"/>
      <c r="C19" s="42"/>
      <c r="D19" s="42"/>
      <c r="E19" s="42"/>
      <c r="F19" s="42"/>
      <c r="G19" s="42"/>
      <c r="I19" s="44"/>
      <c r="J19" s="44"/>
      <c r="K19" s="44"/>
      <c r="L19" s="44"/>
      <c r="M19" s="44"/>
      <c r="N19" s="44"/>
      <c r="O19" s="44"/>
      <c r="P19" s="44"/>
    </row>
    <row r="20" spans="1:27" x14ac:dyDescent="0.35">
      <c r="A20" s="42" t="s">
        <v>34</v>
      </c>
      <c r="B20" s="9">
        <v>0</v>
      </c>
      <c r="C20" s="66" t="s">
        <v>28</v>
      </c>
      <c r="D20" s="2">
        <v>0</v>
      </c>
      <c r="E20" s="60" t="s">
        <v>26</v>
      </c>
      <c r="F20" s="42" t="str">
        <f>CONCATENATE("не более ",B7*100,"%")</f>
        <v>не более 20%</v>
      </c>
      <c r="G20" s="46" t="str">
        <f>IF(D20&gt;B7,"исправить!!!","ОК")</f>
        <v>ОК</v>
      </c>
      <c r="I20" s="44"/>
      <c r="J20" s="44"/>
      <c r="K20" s="44"/>
      <c r="L20" s="44"/>
      <c r="M20" s="44"/>
      <c r="N20" s="44"/>
      <c r="O20" s="44"/>
      <c r="P20" s="44"/>
    </row>
    <row r="21" spans="1:27" x14ac:dyDescent="0.35">
      <c r="A21" s="42" t="s">
        <v>35</v>
      </c>
      <c r="B21" s="10">
        <v>0</v>
      </c>
      <c r="C21" s="66" t="s">
        <v>28</v>
      </c>
      <c r="D21" s="3">
        <v>0</v>
      </c>
      <c r="E21" s="60" t="s">
        <v>26</v>
      </c>
      <c r="F21" s="42" t="str">
        <f>CONCATENATE("не менее ",B4," дней")</f>
        <v>не менее 10 дней</v>
      </c>
      <c r="G21" s="42"/>
      <c r="I21" s="44"/>
      <c r="J21" s="44"/>
      <c r="K21" s="44"/>
      <c r="L21" s="44"/>
      <c r="M21" s="44"/>
      <c r="N21" s="44"/>
      <c r="O21" s="44"/>
      <c r="P21" s="44"/>
    </row>
    <row r="22" spans="1:27" ht="11.25" customHeight="1" x14ac:dyDescent="0.35">
      <c r="A22" s="42"/>
      <c r="B22" s="42"/>
      <c r="C22" s="42"/>
      <c r="D22" s="42"/>
      <c r="E22" s="42"/>
      <c r="F22" s="42"/>
      <c r="G22" s="42"/>
      <c r="I22" s="44"/>
      <c r="J22" s="44"/>
      <c r="K22" s="44"/>
      <c r="L22" s="44"/>
      <c r="M22" s="44"/>
      <c r="N22" s="44"/>
      <c r="O22" s="44"/>
      <c r="P22" s="44"/>
    </row>
    <row r="23" spans="1:27" x14ac:dyDescent="0.35">
      <c r="A23" s="42" t="s">
        <v>36</v>
      </c>
      <c r="B23" s="47">
        <f>1-B16-B20</f>
        <v>0.8</v>
      </c>
      <c r="C23" s="42" t="s">
        <v>32</v>
      </c>
      <c r="D23" s="47">
        <f>1-D16-D20</f>
        <v>1</v>
      </c>
      <c r="E23" s="42" t="s">
        <v>32</v>
      </c>
      <c r="F23" s="42"/>
      <c r="G23" s="42"/>
      <c r="I23" s="44"/>
      <c r="J23" s="44"/>
      <c r="K23" s="44"/>
      <c r="L23" s="44"/>
      <c r="M23" s="44"/>
      <c r="N23" s="44"/>
      <c r="O23" s="44"/>
      <c r="P23" s="44"/>
    </row>
    <row r="24" spans="1:27" x14ac:dyDescent="0.35">
      <c r="A24" s="42" t="s">
        <v>37</v>
      </c>
      <c r="B24" s="10">
        <f>IF(B8=скрытый!A3,B5,9)</f>
        <v>9</v>
      </c>
      <c r="C24" s="66" t="s">
        <v>28</v>
      </c>
      <c r="D24" s="4">
        <v>9</v>
      </c>
      <c r="E24" s="60" t="s">
        <v>26</v>
      </c>
      <c r="F24" s="42" t="str">
        <f>IF(B8=скрытый!A3,CONCATENATE("не менее ",B4," и не более ",B5," дней"),"указать 9 дней для субъектов МСП")</f>
        <v>указать 9 дней для субъектов МСП</v>
      </c>
      <c r="G24" s="46" t="str">
        <f>IF(OR(AND(B8=скрытый!A3,D24&lt;B4),AND(B8=скрытый!A3,D24&gt;B5),AND(B8=скрытый!A2,D24&lt;&gt;9)),"исправить!!!","ОК")</f>
        <v>ОК</v>
      </c>
      <c r="I24" s="44"/>
      <c r="J24" s="44"/>
      <c r="K24" s="44"/>
      <c r="L24" s="44"/>
      <c r="M24" s="44" t="e">
        <f>IF(AND(B17=#REF!,D17&gt;20),"ОК","не ОК")</f>
        <v>#REF!</v>
      </c>
      <c r="N24" s="44"/>
      <c r="O24" s="44" t="e">
        <f>IF(AND(B8=#REF!,D24&lt;&gt;9),"исправить!!!","ОК")</f>
        <v>#REF!</v>
      </c>
      <c r="P24" s="44" t="e">
        <f>OR((IF(D24&lt;B4,"исправить!!!","ОК"),(IF(AND(B8=#REF!,D24&lt;&gt;9),"исправить!!!","ОК"))))</f>
        <v>#VALUE!</v>
      </c>
      <c r="AA24" s="44" t="s">
        <v>38</v>
      </c>
    </row>
    <row r="25" spans="1:27" x14ac:dyDescent="0.35">
      <c r="A25" s="42" t="s">
        <v>39</v>
      </c>
      <c r="B25" s="10" t="s">
        <v>40</v>
      </c>
      <c r="C25" s="66" t="s">
        <v>28</v>
      </c>
      <c r="D25" s="3" t="s">
        <v>40</v>
      </c>
      <c r="E25" s="61" t="s">
        <v>41</v>
      </c>
      <c r="F25" s="42"/>
      <c r="G25" s="42"/>
      <c r="I25" s="44"/>
      <c r="J25" s="44"/>
      <c r="K25" s="44"/>
      <c r="L25" s="44"/>
      <c r="M25" s="44"/>
      <c r="N25" s="44"/>
      <c r="O25" s="44"/>
      <c r="P25" s="44"/>
    </row>
    <row r="26" spans="1:27" x14ac:dyDescent="0.35">
      <c r="A26" s="42"/>
      <c r="B26" s="45"/>
      <c r="C26" s="42"/>
      <c r="D26" s="42"/>
      <c r="E26" s="42"/>
      <c r="F26" s="42"/>
      <c r="G26" s="42"/>
    </row>
    <row r="27" spans="1:27" x14ac:dyDescent="0.35">
      <c r="A27" s="48" t="s">
        <v>42</v>
      </c>
      <c r="B27" s="49">
        <f>B14+B34</f>
        <v>31950880</v>
      </c>
      <c r="C27" s="42" t="s">
        <v>32</v>
      </c>
      <c r="D27" s="62">
        <f>IF(AND(B8="да",D24&lt;&gt;9),"отсрочка расчета (ячейка В24) должна быть 9 дней!",D14+D34)</f>
        <v>31511971.199123289</v>
      </c>
      <c r="E27" s="42" t="s">
        <v>32</v>
      </c>
      <c r="F27" s="50"/>
      <c r="G27" s="42"/>
    </row>
    <row r="28" spans="1:27" x14ac:dyDescent="0.35">
      <c r="A28" s="43"/>
      <c r="B28" s="51"/>
      <c r="C28" s="42"/>
      <c r="D28" s="51"/>
      <c r="E28" s="42"/>
      <c r="F28" s="42"/>
      <c r="G28" s="42"/>
    </row>
    <row r="29" spans="1:27" x14ac:dyDescent="0.35">
      <c r="A29" s="86" t="s">
        <v>43</v>
      </c>
      <c r="B29" s="87"/>
      <c r="C29" s="87"/>
      <c r="D29" s="87"/>
      <c r="E29" s="87"/>
      <c r="F29" s="87"/>
      <c r="G29" s="88"/>
    </row>
    <row r="30" spans="1:27" x14ac:dyDescent="0.35">
      <c r="A30" s="52" t="s">
        <v>44</v>
      </c>
      <c r="B30" s="51">
        <f>B14*B16*IF(B16&gt;=$B16,$B$1,$B$3)*($B24+B18-B17)/365-$B$14*$B16*$B$1*($B18+$B24-$B17)/365</f>
        <v>0</v>
      </c>
      <c r="C30" s="42"/>
      <c r="D30" s="51">
        <f>D14*D16*IF(D16&gt;=$B16,$B$1,$B$3)*($B24+D18-D17)/365-$B$14*$B16*$B$1*($B18+$B24-$B17)/365</f>
        <v>-438908.80087671231</v>
      </c>
      <c r="E30" s="69">
        <f>D30/$B$27</f>
        <v>-1.3736986301369863E-2</v>
      </c>
      <c r="F30" s="42"/>
      <c r="G30" s="42"/>
    </row>
    <row r="31" spans="1:27" x14ac:dyDescent="0.35">
      <c r="A31" s="52" t="s">
        <v>45</v>
      </c>
      <c r="B31" s="51">
        <f>B14*B20*$B$1*($B24+B18-B21)/365</f>
        <v>0</v>
      </c>
      <c r="C31" s="42"/>
      <c r="D31" s="51">
        <f>D14*D20*$B$1*($B24+D18-D21)/365</f>
        <v>0</v>
      </c>
      <c r="E31" s="69">
        <f>D31/$B$27</f>
        <v>0</v>
      </c>
      <c r="F31" s="42"/>
      <c r="G31" s="42"/>
    </row>
    <row r="32" spans="1:27" x14ac:dyDescent="0.35">
      <c r="A32" s="52" t="s">
        <v>46</v>
      </c>
      <c r="B32" s="51">
        <f>B14*B23*IF($B24&gt;=B24,$B$1,$B$3)*($B24-B24)/365</f>
        <v>0</v>
      </c>
      <c r="C32" s="42"/>
      <c r="D32" s="51">
        <f>D14*D23*IF($B24&gt;=D24,$B$1,$B$3)*($B24-D24)/365</f>
        <v>0</v>
      </c>
      <c r="E32" s="69">
        <f t="shared" ref="E32:E33" si="0">D32/$B$27</f>
        <v>0</v>
      </c>
      <c r="F32" s="42"/>
      <c r="G32" s="42"/>
    </row>
    <row r="33" spans="1:7" x14ac:dyDescent="0.35">
      <c r="A33" s="52" t="s">
        <v>47</v>
      </c>
      <c r="B33" s="51">
        <f>IF(B25="на дату оплаты",B14*B16*$B$2*B17/365+B14*B20*$B$2*B21/365+B14*B23*$B$2*($B18+B24)/365,0)</f>
        <v>0</v>
      </c>
      <c r="C33" s="42"/>
      <c r="D33" s="51">
        <f>IF(D25="дата оплаты",D14*D16*$B$2*D17/365+D14*D20*$B$2*D21/365+D14*D23*$B$2*($B18+D24)/365,0)</f>
        <v>0</v>
      </c>
      <c r="E33" s="69">
        <f t="shared" si="0"/>
        <v>0</v>
      </c>
      <c r="F33" s="42"/>
      <c r="G33" s="42"/>
    </row>
    <row r="34" spans="1:7" x14ac:dyDescent="0.35">
      <c r="A34" s="43" t="s">
        <v>48</v>
      </c>
      <c r="B34" s="53">
        <f>SUM(B30:B33)</f>
        <v>0</v>
      </c>
      <c r="C34" s="42"/>
      <c r="D34" s="53">
        <f>SUM(D30:D33)</f>
        <v>-438908.80087671231</v>
      </c>
      <c r="E34" s="70">
        <f>SUM(E30:E33)</f>
        <v>-1.3736986301369863E-2</v>
      </c>
      <c r="F34" s="42"/>
      <c r="G34" s="42"/>
    </row>
    <row r="35" spans="1:7" x14ac:dyDescent="0.35">
      <c r="B35" s="54"/>
    </row>
    <row r="36" spans="1:7" x14ac:dyDescent="0.35">
      <c r="A36" s="55" t="s">
        <v>49</v>
      </c>
      <c r="B36" s="54"/>
    </row>
    <row r="37" spans="1:7" x14ac:dyDescent="0.35">
      <c r="B37" s="54"/>
    </row>
    <row r="38" spans="1:7" x14ac:dyDescent="0.35">
      <c r="A38" s="73" t="s">
        <v>50</v>
      </c>
      <c r="B38" s="74"/>
    </row>
    <row r="98" spans="2:3" x14ac:dyDescent="0.35">
      <c r="B98" s="58">
        <f>-B$14*D16*$B$1*(B18+B24-D17)/365+$B$14*B16*$B$1*(B18+B24-B17)/365</f>
        <v>438908.80087671231</v>
      </c>
      <c r="C98" s="59">
        <f>-B14*(D16*(MAX(B17,D17)-D17)-B16*(MAX(B17,D17)-B17)+(D16-B16)*(D18+MIN(B24,D24)-MAX(B17,D17))+IF(B24&gt;=D24,(1-B16-D20)*(B24-D24),(1-D16-D20)*(B24-D24))+D20*(B24+D18-D21))*B1/365</f>
        <v>438908.80087671231</v>
      </c>
    </row>
  </sheetData>
  <sheetProtection formatCells="0" formatColumns="0"/>
  <mergeCells count="1">
    <mergeCell ref="A29:G29"/>
  </mergeCells>
  <conditionalFormatting sqref="D24">
    <cfRule type="expression" dxfId="2" priority="3">
      <formula>AND(B8="Да",D24&lt;&gt;9)</formula>
    </cfRule>
  </conditionalFormatting>
  <conditionalFormatting sqref="B27">
    <cfRule type="expression" dxfId="1" priority="2">
      <formula>($B$27&lt;$D$27)</formula>
    </cfRule>
  </conditionalFormatting>
  <conditionalFormatting sqref="D27">
    <cfRule type="expression" dxfId="0" priority="1">
      <formula>($D$27&lt;$B$27)</formula>
    </cfRule>
  </conditionalFormatting>
  <hyperlinks>
    <hyperlink ref="D1" r:id="rId1" location="/Shared%20Documents/Forms/AllItems.aspx?RootFolder=%2Fsites%2Fdf%2Ert%2Eru%2FShared%20Documents%2F%D0%A2%D0%B8%D0%BF%D0%BE%D0%B2%D1%8B%D0%B5%20%D1%83%D1%81%D0%BB%D0%BE%D0%B2%D0%B8%D1%8F%20%D0%BE%D0%BF%D0%BB%D0%B0%D1%82%D1%8B&amp;FolderCTID=0x012000B4F8ECC5D2B" display=" устанавливает РТК (см. файл &quot;Параметры для ТУО&quot; в актуальной версии в разделе &quot;типовые условия оплаты&quot; на странице ДФ)"/>
    <hyperlink ref="C1" r:id="rId2" location="/Shared%20Documents/Forms/AllItems.aspx?RootFolder=%2Fsites%2Fdf%2Ert%2Eru%2FShared%20Documents%2F%D0%A2%D0%B8%D0%BF%D0%BE%D0%B2%D1%8B%D0%B5%20%D1%83%D1%81%D0%BB%D0%BE%D0%B2%D0%B8%D1%8F%20%D0%BE%D0%BF%D0%BB%D0%B0%D1%82%D1%8B&amp;FolderCTID=0x012000B4F8ECC5D2B" display=" устанавливает РТК (см. файл &quot;Параметры для ТУО&quot; в актуальной версии в разделе &quot;типовые условия оплаты&quot; на странице ДФ)"/>
    <hyperlink ref="C16" r:id="rId3" location="/Shared%20Documents/Forms/AllItems.aspx?RootFolder=%2Fsites%2Fdf%2Ert%2Eru%2FShared%20Documents%2FТиповые%20условия%20оплаты%2FАктуальная%20редакция%20действует%20с%2007%2E08%2E2023&amp;FolderCTID=0x012000B4F8ECC5D2B4594181996683D3FED8B2&amp;View=%7BDAB3797D-74CB" display="устанавливает РТК (см. Приложения 3.1 и 3.2 к ТУО) "/>
    <hyperlink ref="C17" r:id="rId4" location="/Shared%20Documents/Forms/AllItems.aspx?RootFolder=%2Fsites%2Fdf%2Ert%2Eru%2FShared%20Documents%2FТиповые%20условия%20оплаты%2FАктуальная%20редакция%20действует%20с%2007%2E08%2E2023&amp;FolderCTID=0x012000B4F8ECC5D2B4594181996683D3FED8B2&amp;View=%7BDAB3797D-74CB" display="устанавливает РТК (см. Приложения 3.1 и 3.2 к ТУО) "/>
    <hyperlink ref="C18" r:id="rId5" location="/Shared%20Documents/Forms/AllItems.aspx?RootFolder=%2Fsites%2Fdf%2Ert%2Eru%2FShared%20Documents%2FТиповые%20условия%20оплаты%2FАктуальная%20редакция%20действует%20с%2007%2E08%2E2023&amp;FolderCTID=0x012000B4F8ECC5D2B4594181996683D3FED8B2&amp;View=%7BDAB3797D-74CB" display="устанавливает РТК (см. Приложения 3.1 и 3.2 к ТУО) "/>
    <hyperlink ref="C20" r:id="rId6" location="/Shared%20Documents/Forms/AllItems.aspx?RootFolder=%2Fsites%2Fdf%2Ert%2Eru%2FShared%20Documents%2FТиповые%20условия%20оплаты%2FАктуальная%20редакция%20действует%20с%2007%2E08%2E2023&amp;FolderCTID=0x012000B4F8ECC5D2B4594181996683D3FED8B2&amp;View=%7BDAB3797D-74CB" display="устанавливает РТК (см. Приложения 3.1 и 3.2 к ТУО) "/>
    <hyperlink ref="C21" r:id="rId7" location="/Shared%20Documents/Forms/AllItems.aspx?RootFolder=%2Fsites%2Fdf%2Ert%2Eru%2FShared%20Documents%2FТиповые%20условия%20оплаты%2FАктуальная%20редакция%20действует%20с%2007%2E08%2E2023&amp;FolderCTID=0x012000B4F8ECC5D2B4594181996683D3FED8B2&amp;View=%7BDAB3797D-74CB" display="устанавливает РТК (см. Приложения 3.1 и 3.2 к ТУО) "/>
    <hyperlink ref="C24" r:id="rId8" location="/Shared%20Documents/Forms/AllItems.aspx?RootFolder=%2Fsites%2Fdf%2Ert%2Eru%2FShared%20Documents%2FТиповые%20условия%20оплаты%2FАктуальная%20редакция%20действует%20с%2007%2E08%2E2023&amp;FolderCTID=0x012000B4F8ECC5D2B4594181996683D3FED8B2&amp;View=%7BDAB3797D-74CB" display="устанавливает РТК (см. Приложения 3.1 и 3.2 к ТУО) "/>
    <hyperlink ref="C25" r:id="rId9" location="/Shared%20Documents/Forms/AllItems.aspx?RootFolder=%2Fsites%2Fdf%2Ert%2Eru%2FShared%20Documents%2FТиповые%20условия%20оплаты%2FАктуальная%20редакция%20действует%20с%2007%2E08%2E2023&amp;FolderCTID=0x012000B4F8ECC5D2B4594181996683D3FED8B2&amp;View=%7BDAB3797D-74CB" display="устанавливает РТК (см. Приложения 3.1 и 3.2 к ТУО) "/>
    <hyperlink ref="C2" r:id="rId10" location="/Shared%20Documents/Forms/AllItems.aspx?RootFolder=%2Fsites%2Fdf%2Ert%2Eru%2FShared%20Documents%2F%D0%A2%D0%B8%D0%BF%D0%BE%D0%B2%D1%8B%D0%B5%20%D1%83%D1%81%D0%BB%D0%BE%D0%B2%D0%B8%D1%8F%20%D0%BE%D0%BF%D0%BB%D0%B0%D1%82%D1%8B&amp;FolderCTID=0x012000B4F8ECC5D2B" display=" устанавливает РТК (см. файл &quot;Параметры для ТУО&quot; в актуальной версии в разделе &quot;типовые условия оплаты&quot; на странице ДФ)"/>
    <hyperlink ref="C3" r:id="rId11" location="/Shared%20Documents/Forms/AllItems.aspx?RootFolder=%2Fsites%2Fdf%2Ert%2Eru%2FShared%20Documents%2F%D0%A2%D0%B8%D0%BF%D0%BE%D0%B2%D1%8B%D0%B5%20%D1%83%D1%81%D0%BB%D0%BE%D0%B2%D0%B8%D1%8F%20%D0%BE%D0%BF%D0%BB%D0%B0%D1%82%D1%8B&amp;FolderCTID=0x012000B4F8ECC5D2B" display=" устанавливает РТК (см. файл &quot;Параметры для ТУО&quot; в актуальной версии в разделе &quot;типовые условия оплаты&quot; на странице ДФ)"/>
    <hyperlink ref="C4" r:id="rId12" location="/Shared%20Documents/Forms/AllItems.aspx?RootFolder=%2Fsites%2Fdf%2Ert%2Eru%2FShared%20Documents%2F%D0%A2%D0%B8%D0%BF%D0%BE%D0%B2%D1%8B%D0%B5%20%D1%83%D1%81%D0%BB%D0%BE%D0%B2%D0%B8%D1%8F%20%D0%BE%D0%BF%D0%BB%D0%B0%D1%82%D1%8B&amp;FolderCTID=0x012000B4F8ECC5D2B" display=" устанавливает РТК (см. файл &quot;Параметры для ТУО&quot; в актуальной версии в разделе &quot;типовые условия оплаты&quot; на странице ДФ)"/>
    <hyperlink ref="C6" r:id="rId13" location="/Shared%20Documents/Forms/AllItems.aspx?RootFolder=%2Fsites%2Fdf%2Ert%2Eru%2FShared%20Documents%2F%D0%A2%D0%B8%D0%BF%D0%BE%D0%B2%D1%8B%D0%B5%20%D1%83%D1%81%D0%BB%D0%BE%D0%B2%D0%B8%D1%8F%20%D0%BE%D0%BF%D0%BB%D0%B0%D1%82%D1%8B&amp;FolderCTID=0x012000B4F8ECC5D2B" display=" устанавливает РТК (см. файл &quot;Параметры для ТУО&quot; в актуальной версии в разделе &quot;типовые условия оплаты&quot; на странице ДФ)"/>
    <hyperlink ref="C7" r:id="rId14" location="/Shared%20Documents/Forms/AllItems.aspx?RootFolder=%2Fsites%2Fdf%2Ert%2Eru%2FShared%20Documents%2F%D0%A2%D0%B8%D0%BF%D0%BE%D0%B2%D1%8B%D0%B5%20%D1%83%D1%81%D0%BB%D0%BE%D0%B2%D0%B8%D1%8F%20%D0%BE%D0%BF%D0%BB%D0%B0%D1%82%D1%8B&amp;FolderCTID=0x012000B4F8ECC5D2B" display=" устанавливает РТК (см. файл &quot;Параметры для ТУО&quot; в актуальной версии в разделе &quot;типовые условия оплаты&quot; на странице ДФ)"/>
    <hyperlink ref="C5" r:id="rId15" location="/Shared%20Documents/Forms/AllItems.aspx?RootFolder=%2Fsites%2Fdf%2Ert%2Eru%2FShared%20Documents%2FТиповые%20условия%20оплаты%2FАктуальная%20редакция%20действует%20с%2007%2E08%2E2023&amp;FolderCTID=0x012000B4F8ECC5D2B4594181996683D3FED8B2&amp;View=%7BDAB3797D-74CB" display="устанавливает РТК (см. Приложения 3.1 и 3.2 к ТУО) "/>
  </hyperlinks>
  <pageMargins left="0.7" right="0.7" top="0.75" bottom="0.75" header="0.3" footer="0.3"/>
  <pageSetup paperSize="9" orientation="portrait" r:id="rId16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скрытый!$A$6:$A$7</xm:f>
          </x14:formula1>
          <xm:sqref>D25</xm:sqref>
        </x14:dataValidation>
        <x14:dataValidation type="list" allowBlank="1" showInputMessage="1" showErrorMessage="1">
          <x14:formula1>
            <xm:f>скрытый!$A$2:$A$3</xm:f>
          </x14:formula1>
          <xm:sqref>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6"/>
  <sheetViews>
    <sheetView tabSelected="1" zoomScale="60" zoomScaleNormal="60" workbookViewId="0">
      <pane xSplit="4" ySplit="11" topLeftCell="E12" activePane="bottomRight" state="frozen"/>
      <selection pane="topRight" activeCell="E1" sqref="E1"/>
      <selection pane="bottomLeft" activeCell="A12" sqref="A12"/>
      <selection pane="bottomRight" activeCell="J12" sqref="J12"/>
    </sheetView>
  </sheetViews>
  <sheetFormatPr defaultColWidth="9.453125" defaultRowHeight="14.5" x14ac:dyDescent="0.35"/>
  <cols>
    <col min="1" max="1" width="5.453125" style="14" customWidth="1"/>
    <col min="2" max="2" width="51.453125" customWidth="1"/>
    <col min="3" max="3" width="28.1796875" customWidth="1"/>
    <col min="4" max="4" width="29.453125" customWidth="1"/>
    <col min="5" max="5" width="17.453125" customWidth="1"/>
    <col min="6" max="6" width="11.54296875" customWidth="1"/>
    <col min="7" max="7" width="18.453125" customWidth="1"/>
    <col min="8" max="8" width="16.81640625" customWidth="1"/>
    <col min="9" max="9" width="18" customWidth="1"/>
    <col min="10" max="10" width="19.453125" customWidth="1"/>
    <col min="11" max="11" width="21.81640625" customWidth="1"/>
    <col min="12" max="12" width="9.453125" customWidth="1"/>
  </cols>
  <sheetData>
    <row r="1" spans="1:11" x14ac:dyDescent="0.35">
      <c r="A1" s="12"/>
      <c r="B1" s="13" t="s">
        <v>51</v>
      </c>
      <c r="C1" s="1"/>
    </row>
    <row r="2" spans="1:11" x14ac:dyDescent="0.35">
      <c r="A2" s="12"/>
      <c r="B2" s="13" t="s">
        <v>52</v>
      </c>
      <c r="C2" s="1"/>
    </row>
    <row r="3" spans="1:11" x14ac:dyDescent="0.35">
      <c r="A3" s="12"/>
      <c r="B3" s="13" t="s">
        <v>53</v>
      </c>
      <c r="C3" s="1"/>
    </row>
    <row r="4" spans="1:11" x14ac:dyDescent="0.35">
      <c r="A4" s="12"/>
      <c r="B4" s="13"/>
    </row>
    <row r="5" spans="1:11" x14ac:dyDescent="0.35">
      <c r="C5" s="15" t="s">
        <v>18</v>
      </c>
      <c r="D5" s="16" t="s">
        <v>54</v>
      </c>
    </row>
    <row r="6" spans="1:11" ht="18.5" x14ac:dyDescent="0.45">
      <c r="B6" s="13" t="s">
        <v>70</v>
      </c>
      <c r="C6" s="17">
        <f>SUMPRODUCT(G12:G12,F12:F12)*C8</f>
        <v>31950880</v>
      </c>
      <c r="D6" s="17">
        <f>SUMPRODUCT(G12:G12,F12:F12)*D8</f>
        <v>31950880</v>
      </c>
    </row>
    <row r="7" spans="1:11" ht="18.5" x14ac:dyDescent="0.45">
      <c r="B7" s="13" t="s">
        <v>71</v>
      </c>
      <c r="C7" s="17">
        <f>SUMPRODUCT(I12:I12,F12:F12)*C8</f>
        <v>31950880</v>
      </c>
      <c r="D7" s="17">
        <f>SUMPRODUCT(K12:K12,F12:F12)*D8</f>
        <v>31950880</v>
      </c>
    </row>
    <row r="8" spans="1:11" ht="18.5" x14ac:dyDescent="0.45">
      <c r="B8" s="13"/>
      <c r="C8" s="18">
        <v>1</v>
      </c>
      <c r="D8" s="18">
        <v>1</v>
      </c>
    </row>
    <row r="9" spans="1:11" ht="21" customHeight="1" x14ac:dyDescent="0.4">
      <c r="C9" s="19" t="s">
        <v>55</v>
      </c>
    </row>
    <row r="10" spans="1:11" ht="27" customHeight="1" x14ac:dyDescent="0.35">
      <c r="A10" s="20"/>
      <c r="B10" s="21" t="s">
        <v>56</v>
      </c>
      <c r="C10" s="21"/>
      <c r="D10" s="21"/>
      <c r="E10" s="22"/>
      <c r="H10" s="91" t="s">
        <v>57</v>
      </c>
      <c r="I10" s="92"/>
      <c r="J10" s="89" t="s">
        <v>58</v>
      </c>
      <c r="K10" s="90"/>
    </row>
    <row r="11" spans="1:11" ht="151.4" customHeight="1" x14ac:dyDescent="0.35">
      <c r="A11" s="23" t="s">
        <v>59</v>
      </c>
      <c r="B11" s="24" t="s">
        <v>72</v>
      </c>
      <c r="C11" s="23"/>
      <c r="D11" s="84"/>
      <c r="E11" s="23" t="s">
        <v>60</v>
      </c>
      <c r="F11" s="23" t="s">
        <v>61</v>
      </c>
      <c r="G11" s="23" t="s">
        <v>73</v>
      </c>
      <c r="H11" s="23" t="s">
        <v>62</v>
      </c>
      <c r="I11" s="23" t="s">
        <v>75</v>
      </c>
      <c r="J11" s="23" t="s">
        <v>63</v>
      </c>
      <c r="K11" s="23" t="s">
        <v>76</v>
      </c>
    </row>
    <row r="12" spans="1:11" s="14" customFormat="1" ht="65" x14ac:dyDescent="0.35">
      <c r="A12" s="25">
        <v>1</v>
      </c>
      <c r="B12" s="26" t="s">
        <v>77</v>
      </c>
      <c r="C12" s="85"/>
      <c r="D12" s="85"/>
      <c r="E12" s="27" t="s">
        <v>74</v>
      </c>
      <c r="F12" s="27">
        <v>1</v>
      </c>
      <c r="G12" s="28">
        <v>31950880</v>
      </c>
      <c r="H12" s="1"/>
      <c r="I12" s="29">
        <f>G12*(1-ABS(H12)/100)</f>
        <v>31950880</v>
      </c>
      <c r="J12" s="1"/>
      <c r="K12" s="29">
        <f>G12*(1-ABS(J12)/100)</f>
        <v>31950880</v>
      </c>
    </row>
    <row r="14" spans="1:11" s="35" customFormat="1" ht="15.5" hidden="1" x14ac:dyDescent="0.35">
      <c r="A14" s="30"/>
      <c r="B14" s="31"/>
      <c r="C14" s="32"/>
      <c r="D14" s="32"/>
      <c r="E14" s="32"/>
      <c r="F14" s="32"/>
      <c r="G14" s="32"/>
      <c r="H14" s="33" t="s">
        <v>64</v>
      </c>
      <c r="I14" s="34">
        <f>SUMPRODUCT(I12:I12,F12:F12)</f>
        <v>31950880</v>
      </c>
      <c r="J14" s="34"/>
      <c r="K14" s="34"/>
    </row>
    <row r="15" spans="1:11" s="35" customFormat="1" ht="15.5" hidden="1" x14ac:dyDescent="0.35">
      <c r="A15" s="30"/>
      <c r="B15" s="36"/>
      <c r="C15" s="32"/>
      <c r="D15" s="32"/>
      <c r="E15" s="32"/>
      <c r="F15" s="32"/>
      <c r="G15" s="32"/>
      <c r="H15" s="33" t="s">
        <v>65</v>
      </c>
      <c r="I15" s="34">
        <v>8175191.04</v>
      </c>
      <c r="J15" s="34"/>
      <c r="K15" s="34"/>
    </row>
    <row r="16" spans="1:11" s="35" customFormat="1" hidden="1" x14ac:dyDescent="0.35">
      <c r="A16" s="30"/>
      <c r="I16" s="35">
        <f>ROUND(I14/I15,4)</f>
        <v>3.9083000000000001</v>
      </c>
    </row>
  </sheetData>
  <sheetProtection formatCells="0" formatColumns="0"/>
  <mergeCells count="2">
    <mergeCell ref="J10:K10"/>
    <mergeCell ref="H10:I1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A5" sqref="A5:A7"/>
    </sheetView>
  </sheetViews>
  <sheetFormatPr defaultRowHeight="14.5" x14ac:dyDescent="0.35"/>
  <sheetData>
    <row r="1" spans="1:1" x14ac:dyDescent="0.35">
      <c r="A1" s="67" t="s">
        <v>66</v>
      </c>
    </row>
    <row r="2" spans="1:1" x14ac:dyDescent="0.35">
      <c r="A2" s="57" t="s">
        <v>67</v>
      </c>
    </row>
    <row r="3" spans="1:1" x14ac:dyDescent="0.35">
      <c r="A3" s="57" t="s">
        <v>14</v>
      </c>
    </row>
    <row r="5" spans="1:1" x14ac:dyDescent="0.35">
      <c r="A5" s="56" t="s">
        <v>68</v>
      </c>
    </row>
    <row r="6" spans="1:1" x14ac:dyDescent="0.35">
      <c r="A6" t="s">
        <v>40</v>
      </c>
    </row>
    <row r="7" spans="1:1" x14ac:dyDescent="0.35">
      <c r="A7" t="s">
        <v>69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D247633DFECEFA43AA343E00BFEAED65" ma:contentTypeVersion="1" ma:contentTypeDescription="Создание документа." ma:contentTypeScope="" ma:versionID="22f1909a1b591e6805f931a43ffc4440">
  <xsd:schema xmlns:xsd="http://www.w3.org/2001/XMLSchema" xmlns:xs="http://www.w3.org/2001/XMLSchema" xmlns:p="http://schemas.microsoft.com/office/2006/metadata/properties" xmlns:ns2="e4c9d174-425f-4bf5-b798-a680eba50aa0" targetNamespace="http://schemas.microsoft.com/office/2006/metadata/properties" ma:root="true" ma:fieldsID="ea579bda82fa384258734219a292e3a9" ns2:_="">
    <xsd:import namespace="e4c9d174-425f-4bf5-b798-a680eba50aa0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c9d174-425f-4bf5-b798-a680eba50aa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Общий доступ с использованием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5E7061-5815-45E7-B1D5-A83B6ABFD83B}">
  <ds:schemaRefs>
    <ds:schemaRef ds:uri="http://schemas.microsoft.com/office/2006/metadata/properties"/>
    <ds:schemaRef ds:uri="http://schemas.microsoft.com/office/2006/documentManagement/types"/>
    <ds:schemaRef ds:uri="e4c9d174-425f-4bf5-b798-a680eba50aa0"/>
    <ds:schemaRef ds:uri="http://purl.org/dc/terms/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90353DB-FAF1-4FE3-9415-2B2C13433D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c9d174-425f-4bf5-b798-a680eba50a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84A439-3AB6-4C20-8332-DA73990888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сравнение</vt:lpstr>
      <vt:lpstr>НЦ</vt:lpstr>
      <vt:lpstr>скрытый</vt:lpstr>
      <vt:lpstr>НЦ!_ФильтрБазыДанных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Мищенко Руслан Евгеньевич</dc:creator>
  <cp:keywords/>
  <dc:description/>
  <cp:lastModifiedBy>Туманов Никита Александрович</cp:lastModifiedBy>
  <cp:revision/>
  <dcterms:created xsi:type="dcterms:W3CDTF">2017-07-12T08:27:26Z</dcterms:created>
  <dcterms:modified xsi:type="dcterms:W3CDTF">2024-10-15T16:28:44Z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0x010100D247633DFECEFA43AA343E00BFEAED65</vt:lpwstr>
  </property>
</Properties>
</file>